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ecaudo\Desktop\LIQUIDADOR INTERESES 2022\"/>
    </mc:Choice>
  </mc:AlternateContent>
  <bookViews>
    <workbookView xWindow="0" yWindow="0" windowWidth="24000" windowHeight="8535" activeTab="1"/>
  </bookViews>
  <sheets>
    <sheet name="Liquidación" sheetId="1" r:id="rId1"/>
    <sheet name="Tasas de Interes" sheetId="2" r:id="rId2"/>
  </sheets>
  <definedNames>
    <definedName name="_xlnm._FilterDatabase" localSheetId="0" hidden="1">Liquidación!$M$4:$P$22</definedName>
    <definedName name="_xlnm.Print_Area" localSheetId="0">Liquidación!$B$3:$S$103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2" l="1"/>
  <c r="D20" i="2"/>
  <c r="D21" i="2" s="1"/>
  <c r="E21" i="2" l="1"/>
  <c r="E35" i="2" s="1"/>
  <c r="D32" i="2"/>
  <c r="D28" i="2"/>
  <c r="D24" i="2"/>
  <c r="D37" i="2" s="1"/>
  <c r="D31" i="2"/>
  <c r="D27" i="2"/>
  <c r="D29" i="2"/>
  <c r="D35" i="2"/>
  <c r="D34" i="2"/>
  <c r="D30" i="2"/>
  <c r="D26" i="2"/>
  <c r="D33" i="2"/>
  <c r="D46" i="2" s="1"/>
  <c r="D25" i="2"/>
  <c r="E34" i="2" l="1"/>
  <c r="E28" i="2"/>
  <c r="E29" i="2"/>
  <c r="E42" i="2" s="1"/>
  <c r="E33" i="2"/>
  <c r="E47" i="2" s="1"/>
  <c r="E24" i="2"/>
  <c r="E37" i="2" s="1"/>
  <c r="E30" i="2"/>
  <c r="E32" i="2"/>
  <c r="E46" i="2" s="1"/>
  <c r="E27" i="2"/>
  <c r="E40" i="2" s="1"/>
  <c r="E25" i="2"/>
  <c r="E38" i="2" s="1"/>
  <c r="E31" i="2"/>
  <c r="E26" i="2"/>
  <c r="D43" i="2"/>
  <c r="D40" i="2"/>
  <c r="D38" i="2"/>
  <c r="D44" i="2"/>
  <c r="E48" i="2"/>
  <c r="D39" i="2"/>
  <c r="D47" i="2"/>
  <c r="E43" i="2"/>
  <c r="D48" i="2"/>
  <c r="D41" i="2"/>
  <c r="D45" i="2"/>
  <c r="D42" i="2"/>
  <c r="E44" i="2"/>
  <c r="E39" i="2" l="1"/>
  <c r="E41" i="2"/>
  <c r="E49" i="2" s="1"/>
  <c r="E45" i="2"/>
  <c r="D49" i="2"/>
  <c r="R20" i="2"/>
  <c r="S20" i="2"/>
  <c r="T20" i="2"/>
  <c r="U20" i="2"/>
  <c r="V20" i="2"/>
  <c r="W20" i="2"/>
  <c r="X20" i="2"/>
  <c r="Y20" i="2"/>
  <c r="Z20" i="2"/>
  <c r="AA20" i="2"/>
  <c r="AB20" i="2"/>
  <c r="AB21" i="2" s="1"/>
  <c r="AC20" i="2"/>
  <c r="AD20" i="2"/>
  <c r="AE20" i="2"/>
  <c r="AE21" i="2" s="1"/>
  <c r="AF20" i="2"/>
  <c r="AF21" i="2" s="1"/>
  <c r="AF31" i="2" s="1"/>
  <c r="AG20" i="2"/>
  <c r="AH20" i="2"/>
  <c r="AI20" i="2"/>
  <c r="AJ20" i="2"/>
  <c r="AJ21" i="2" s="1"/>
  <c r="AK20" i="2"/>
  <c r="AL20" i="2"/>
  <c r="AM20" i="2"/>
  <c r="AM21" i="2" s="1"/>
  <c r="AN20" i="2"/>
  <c r="AN21" i="2" s="1"/>
  <c r="AN27" i="2" s="1"/>
  <c r="AO20" i="2"/>
  <c r="AP20" i="2"/>
  <c r="AQ20" i="2"/>
  <c r="AR20" i="2"/>
  <c r="AR21" i="2" s="1"/>
  <c r="AS20" i="2"/>
  <c r="AT20" i="2"/>
  <c r="AU20" i="2"/>
  <c r="AV20" i="2"/>
  <c r="AW20" i="2"/>
  <c r="AX20" i="2"/>
  <c r="AY20" i="2"/>
  <c r="AZ20" i="2"/>
  <c r="AZ21" i="2" s="1"/>
  <c r="BA20" i="2"/>
  <c r="BB20" i="2"/>
  <c r="W21" i="2"/>
  <c r="W31" i="2" s="1"/>
  <c r="X21" i="2"/>
  <c r="X27" i="2" s="1"/>
  <c r="AU21" i="2"/>
  <c r="AU24" i="2" s="1"/>
  <c r="AV21" i="2"/>
  <c r="AV31" i="2" s="1"/>
  <c r="W26" i="2"/>
  <c r="W28" i="2"/>
  <c r="AU28" i="2"/>
  <c r="AU31" i="2"/>
  <c r="W35" i="2"/>
  <c r="F20" i="2"/>
  <c r="G20" i="2"/>
  <c r="H20" i="2"/>
  <c r="H21" i="2" s="1"/>
  <c r="I20" i="2"/>
  <c r="J20" i="2"/>
  <c r="K20" i="2"/>
  <c r="L20" i="2"/>
  <c r="L21" i="2" s="1"/>
  <c r="M20" i="2"/>
  <c r="N20" i="2"/>
  <c r="O20" i="2"/>
  <c r="P20" i="2"/>
  <c r="Q20" i="2"/>
  <c r="T21" i="2" l="1"/>
  <c r="AE28" i="2"/>
  <c r="AE31" i="2"/>
  <c r="AE26" i="2"/>
  <c r="AE39" i="2" s="1"/>
  <c r="AE24" i="2"/>
  <c r="AE27" i="2"/>
  <c r="AE34" i="2"/>
  <c r="AE35" i="2"/>
  <c r="AE48" i="2" s="1"/>
  <c r="W41" i="2"/>
  <c r="X31" i="2"/>
  <c r="I21" i="2"/>
  <c r="W32" i="2"/>
  <c r="AU29" i="2"/>
  <c r="W27" i="2"/>
  <c r="W40" i="2" s="1"/>
  <c r="W24" i="2"/>
  <c r="W37" i="2" s="1"/>
  <c r="AM24" i="2"/>
  <c r="AM37" i="2" s="1"/>
  <c r="AM32" i="2"/>
  <c r="AM45" i="2" s="1"/>
  <c r="AM33" i="2"/>
  <c r="AM30" i="2"/>
  <c r="AM29" i="2"/>
  <c r="AM34" i="2"/>
  <c r="AU32" i="2"/>
  <c r="AU45" i="2" s="1"/>
  <c r="AE25" i="2"/>
  <c r="W29" i="2"/>
  <c r="W25" i="2"/>
  <c r="W38" i="2" s="1"/>
  <c r="AY21" i="2"/>
  <c r="AY24" i="2" s="1"/>
  <c r="AQ21" i="2"/>
  <c r="AQ25" i="2" s="1"/>
  <c r="AI21" i="2"/>
  <c r="AI24" i="2" s="1"/>
  <c r="AI37" i="2" s="1"/>
  <c r="AA21" i="2"/>
  <c r="AA25" i="2" s="1"/>
  <c r="S21" i="2"/>
  <c r="S24" i="2" s="1"/>
  <c r="S37" i="2" s="1"/>
  <c r="R21" i="2"/>
  <c r="R32" i="2" s="1"/>
  <c r="AI29" i="2"/>
  <c r="AI33" i="2"/>
  <c r="AU35" i="2"/>
  <c r="AU34" i="2"/>
  <c r="W34" i="2"/>
  <c r="W48" i="2" s="1"/>
  <c r="AE33" i="2"/>
  <c r="AE32" i="2"/>
  <c r="AE45" i="2" s="1"/>
  <c r="AN31" i="2"/>
  <c r="AE30" i="2"/>
  <c r="AM28" i="2"/>
  <c r="AM42" i="2" s="1"/>
  <c r="AU27" i="2"/>
  <c r="AU41" i="2" s="1"/>
  <c r="AU26" i="2"/>
  <c r="AU25" i="2"/>
  <c r="AM35" i="2"/>
  <c r="AM48" i="2" s="1"/>
  <c r="AU33" i="2"/>
  <c r="W33" i="2"/>
  <c r="AM31" i="2"/>
  <c r="AM44" i="2" s="1"/>
  <c r="AU30" i="2"/>
  <c r="AU43" i="2" s="1"/>
  <c r="W30" i="2"/>
  <c r="W43" i="2" s="1"/>
  <c r="AE29" i="2"/>
  <c r="AM27" i="2"/>
  <c r="AM26" i="2"/>
  <c r="AM25" i="2"/>
  <c r="AM38" i="2" s="1"/>
  <c r="W45" i="2"/>
  <c r="P21" i="2"/>
  <c r="P27" i="2" s="1"/>
  <c r="W44" i="2"/>
  <c r="W46" i="2"/>
  <c r="AU46" i="2"/>
  <c r="AY31" i="2"/>
  <c r="S27" i="2"/>
  <c r="AY25" i="2"/>
  <c r="AY38" i="2" s="1"/>
  <c r="AY35" i="2"/>
  <c r="AY33" i="2"/>
  <c r="AQ32" i="2"/>
  <c r="AY29" i="2"/>
  <c r="AE40" i="2"/>
  <c r="AA26" i="2"/>
  <c r="AA39" i="2" s="1"/>
  <c r="S25" i="2"/>
  <c r="S38" i="2" s="1"/>
  <c r="S31" i="2"/>
  <c r="AU42" i="2"/>
  <c r="W42" i="2"/>
  <c r="AY27" i="2"/>
  <c r="AQ26" i="2"/>
  <c r="AQ39" i="2" s="1"/>
  <c r="AI25" i="2"/>
  <c r="AN35" i="2"/>
  <c r="X35" i="2"/>
  <c r="AV27" i="2"/>
  <c r="AF27" i="2"/>
  <c r="AM47" i="2"/>
  <c r="AE41" i="2"/>
  <c r="AV35" i="2"/>
  <c r="AF35" i="2"/>
  <c r="AQ24" i="2"/>
  <c r="AQ37" i="2" s="1"/>
  <c r="R35" i="2"/>
  <c r="AY37" i="2"/>
  <c r="AE44" i="2"/>
  <c r="AQ35" i="2"/>
  <c r="AQ31" i="2"/>
  <c r="AQ27" i="2"/>
  <c r="AA35" i="2"/>
  <c r="AI35" i="2"/>
  <c r="AY34" i="2"/>
  <c r="AI34" i="2"/>
  <c r="AQ33" i="2"/>
  <c r="AA33" i="2"/>
  <c r="AY32" i="2"/>
  <c r="AI32" i="2"/>
  <c r="S32" i="2"/>
  <c r="AI31" i="2"/>
  <c r="AY30" i="2"/>
  <c r="AY43" i="2" s="1"/>
  <c r="AI30" i="2"/>
  <c r="AI43" i="2" s="1"/>
  <c r="S30" i="2"/>
  <c r="AQ29" i="2"/>
  <c r="AY28" i="2"/>
  <c r="AY42" i="2" s="1"/>
  <c r="AI28" i="2"/>
  <c r="AI42" i="2" s="1"/>
  <c r="S28" i="2"/>
  <c r="AI27" i="2"/>
  <c r="AY26" i="2"/>
  <c r="AI26" i="2"/>
  <c r="S26" i="2"/>
  <c r="AU37" i="2"/>
  <c r="AU38" i="2"/>
  <c r="AE37" i="2"/>
  <c r="AE38" i="2"/>
  <c r="AZ24" i="2"/>
  <c r="AZ37" i="2" s="1"/>
  <c r="AZ28" i="2"/>
  <c r="AZ32" i="2"/>
  <c r="AZ25" i="2"/>
  <c r="AZ29" i="2"/>
  <c r="AZ33" i="2"/>
  <c r="AZ26" i="2"/>
  <c r="AZ30" i="2"/>
  <c r="AZ34" i="2"/>
  <c r="AZ31" i="2"/>
  <c r="AZ35" i="2"/>
  <c r="AZ27" i="2"/>
  <c r="AR24" i="2"/>
  <c r="AR37" i="2" s="1"/>
  <c r="AR28" i="2"/>
  <c r="AR32" i="2"/>
  <c r="AR25" i="2"/>
  <c r="AR29" i="2"/>
  <c r="AR33" i="2"/>
  <c r="AR26" i="2"/>
  <c r="AR30" i="2"/>
  <c r="AR34" i="2"/>
  <c r="AR31" i="2"/>
  <c r="AR35" i="2"/>
  <c r="AR27" i="2"/>
  <c r="AJ24" i="2"/>
  <c r="AJ37" i="2" s="1"/>
  <c r="AJ28" i="2"/>
  <c r="AJ32" i="2"/>
  <c r="AJ25" i="2"/>
  <c r="AJ29" i="2"/>
  <c r="AJ33" i="2"/>
  <c r="AJ26" i="2"/>
  <c r="AJ30" i="2"/>
  <c r="AJ34" i="2"/>
  <c r="AJ31" i="2"/>
  <c r="AJ35" i="2"/>
  <c r="AJ27" i="2"/>
  <c r="AB24" i="2"/>
  <c r="AB37" i="2" s="1"/>
  <c r="AB28" i="2"/>
  <c r="AB32" i="2"/>
  <c r="AB25" i="2"/>
  <c r="AB29" i="2"/>
  <c r="AB33" i="2"/>
  <c r="AB26" i="2"/>
  <c r="AB30" i="2"/>
  <c r="AB34" i="2"/>
  <c r="AB31" i="2"/>
  <c r="AB27" i="2"/>
  <c r="AB40" i="2" s="1"/>
  <c r="AB35" i="2"/>
  <c r="T24" i="2"/>
  <c r="T37" i="2" s="1"/>
  <c r="T28" i="2"/>
  <c r="T32" i="2"/>
  <c r="T25" i="2"/>
  <c r="T29" i="2"/>
  <c r="T33" i="2"/>
  <c r="T26" i="2"/>
  <c r="T30" i="2"/>
  <c r="T34" i="2"/>
  <c r="T31" i="2"/>
  <c r="T35" i="2"/>
  <c r="T27" i="2"/>
  <c r="BA21" i="2"/>
  <c r="BB21" i="2"/>
  <c r="AW21" i="2"/>
  <c r="AX21" i="2"/>
  <c r="AS21" i="2"/>
  <c r="AT21" i="2"/>
  <c r="AO21" i="2"/>
  <c r="AP21" i="2"/>
  <c r="AK21" i="2"/>
  <c r="AL21" i="2"/>
  <c r="AG21" i="2"/>
  <c r="AH21" i="2"/>
  <c r="AC21" i="2"/>
  <c r="AD21" i="2"/>
  <c r="Y21" i="2"/>
  <c r="Z21" i="2"/>
  <c r="U21" i="2"/>
  <c r="V21" i="2"/>
  <c r="AV24" i="2"/>
  <c r="AV37" i="2" s="1"/>
  <c r="AV28" i="2"/>
  <c r="AV32" i="2"/>
  <c r="AV45" i="2" s="1"/>
  <c r="AV25" i="2"/>
  <c r="AV29" i="2"/>
  <c r="AV33" i="2"/>
  <c r="AV26" i="2"/>
  <c r="AV40" i="2" s="1"/>
  <c r="AV30" i="2"/>
  <c r="AV34" i="2"/>
  <c r="AN24" i="2"/>
  <c r="AN37" i="2" s="1"/>
  <c r="AN28" i="2"/>
  <c r="AN41" i="2" s="1"/>
  <c r="AN32" i="2"/>
  <c r="AN45" i="2" s="1"/>
  <c r="AN25" i="2"/>
  <c r="AN29" i="2"/>
  <c r="AN33" i="2"/>
  <c r="AN26" i="2"/>
  <c r="AN40" i="2" s="1"/>
  <c r="AN30" i="2"/>
  <c r="AN34" i="2"/>
  <c r="AF24" i="2"/>
  <c r="AF37" i="2" s="1"/>
  <c r="AF28" i="2"/>
  <c r="AF32" i="2"/>
  <c r="AF45" i="2" s="1"/>
  <c r="AF25" i="2"/>
  <c r="AF29" i="2"/>
  <c r="AF33" i="2"/>
  <c r="AF26" i="2"/>
  <c r="AF30" i="2"/>
  <c r="AF34" i="2"/>
  <c r="X24" i="2"/>
  <c r="X37" i="2" s="1"/>
  <c r="X28" i="2"/>
  <c r="X41" i="2" s="1"/>
  <c r="X32" i="2"/>
  <c r="X45" i="2" s="1"/>
  <c r="X25" i="2"/>
  <c r="X29" i="2"/>
  <c r="X33" i="2"/>
  <c r="X26" i="2"/>
  <c r="X30" i="2"/>
  <c r="X34" i="2"/>
  <c r="N21" i="2"/>
  <c r="N28" i="2" s="1"/>
  <c r="J21" i="2"/>
  <c r="J24" i="2" s="1"/>
  <c r="J37" i="2" s="1"/>
  <c r="F21" i="2"/>
  <c r="F32" i="2" s="1"/>
  <c r="K21" i="2"/>
  <c r="K31" i="2" s="1"/>
  <c r="G21" i="2"/>
  <c r="G24" i="2" s="1"/>
  <c r="G37" i="2" s="1"/>
  <c r="L25" i="2"/>
  <c r="L27" i="2"/>
  <c r="L29" i="2"/>
  <c r="L31" i="2"/>
  <c r="L33" i="2"/>
  <c r="L35" i="2"/>
  <c r="L26" i="2"/>
  <c r="L28" i="2"/>
  <c r="L30" i="2"/>
  <c r="L32" i="2"/>
  <c r="L34" i="2"/>
  <c r="L24" i="2"/>
  <c r="L37" i="2" s="1"/>
  <c r="H25" i="2"/>
  <c r="H27" i="2"/>
  <c r="H29" i="2"/>
  <c r="H31" i="2"/>
  <c r="H33" i="2"/>
  <c r="H35" i="2"/>
  <c r="H26" i="2"/>
  <c r="H28" i="2"/>
  <c r="H30" i="2"/>
  <c r="H32" i="2"/>
  <c r="H34" i="2"/>
  <c r="H24" i="2"/>
  <c r="H37" i="2" s="1"/>
  <c r="K29" i="2"/>
  <c r="K30" i="2"/>
  <c r="G25" i="2"/>
  <c r="G27" i="2"/>
  <c r="G29" i="2"/>
  <c r="G33" i="2"/>
  <c r="G35" i="2"/>
  <c r="G28" i="2"/>
  <c r="G32" i="2"/>
  <c r="G30" i="2"/>
  <c r="G31" i="2"/>
  <c r="I26" i="2"/>
  <c r="I24" i="2"/>
  <c r="I37" i="2" s="1"/>
  <c r="I32" i="2"/>
  <c r="I28" i="2"/>
  <c r="O21" i="2"/>
  <c r="I35" i="2"/>
  <c r="I31" i="2"/>
  <c r="Q21" i="2"/>
  <c r="M21" i="2"/>
  <c r="I33" i="2"/>
  <c r="I29" i="2"/>
  <c r="I27" i="2"/>
  <c r="I25" i="2"/>
  <c r="I34" i="2"/>
  <c r="I30" i="2"/>
  <c r="N3" i="1"/>
  <c r="K24" i="2" l="1"/>
  <c r="K37" i="2" s="1"/>
  <c r="AI41" i="2"/>
  <c r="AM41" i="2"/>
  <c r="W39" i="2"/>
  <c r="AM43" i="2"/>
  <c r="K28" i="2"/>
  <c r="G34" i="2"/>
  <c r="G26" i="2"/>
  <c r="K33" i="2"/>
  <c r="K27" i="2"/>
  <c r="AQ46" i="2"/>
  <c r="R34" i="2"/>
  <c r="AU44" i="2"/>
  <c r="S35" i="2"/>
  <c r="AQ28" i="2"/>
  <c r="AE43" i="2"/>
  <c r="AQ30" i="2"/>
  <c r="AQ44" i="2" s="1"/>
  <c r="S34" i="2"/>
  <c r="S29" i="2"/>
  <c r="S43" i="2" s="1"/>
  <c r="S33" i="2"/>
  <c r="S46" i="2" s="1"/>
  <c r="R27" i="2"/>
  <c r="I46" i="2"/>
  <c r="AQ40" i="2"/>
  <c r="AI47" i="2"/>
  <c r="AU40" i="2"/>
  <c r="AQ34" i="2"/>
  <c r="AQ47" i="2" s="1"/>
  <c r="AA30" i="2"/>
  <c r="AA32" i="2"/>
  <c r="AA46" i="2" s="1"/>
  <c r="AM46" i="2"/>
  <c r="AI46" i="2"/>
  <c r="AA27" i="2"/>
  <c r="AA40" i="2" s="1"/>
  <c r="AA24" i="2"/>
  <c r="AA37" i="2" s="1"/>
  <c r="AA28" i="2"/>
  <c r="AA29" i="2"/>
  <c r="AA42" i="2" s="1"/>
  <c r="AA31" i="2"/>
  <c r="AA44" i="2" s="1"/>
  <c r="AI38" i="2"/>
  <c r="AA34" i="2"/>
  <c r="R48" i="2"/>
  <c r="AM39" i="2"/>
  <c r="AE46" i="2"/>
  <c r="AU47" i="2"/>
  <c r="S45" i="2"/>
  <c r="R24" i="2"/>
  <c r="R37" i="2" s="1"/>
  <c r="R29" i="2"/>
  <c r="R28" i="2"/>
  <c r="R25" i="2"/>
  <c r="R31" i="2"/>
  <c r="R45" i="2" s="1"/>
  <c r="R30" i="2"/>
  <c r="R43" i="2" s="1"/>
  <c r="R33" i="2"/>
  <c r="R47" i="2" s="1"/>
  <c r="R26" i="2"/>
  <c r="K26" i="2"/>
  <c r="K35" i="2"/>
  <c r="K25" i="2"/>
  <c r="AQ42" i="2"/>
  <c r="AA48" i="2"/>
  <c r="AE42" i="2"/>
  <c r="AU48" i="2"/>
  <c r="K32" i="2"/>
  <c r="K45" i="2" s="1"/>
  <c r="K34" i="2"/>
  <c r="AI39" i="2"/>
  <c r="AM40" i="2"/>
  <c r="AM49" i="2" s="1"/>
  <c r="AE47" i="2"/>
  <c r="AU39" i="2"/>
  <c r="AU49" i="2" s="1"/>
  <c r="W47" i="2"/>
  <c r="W49" i="2" s="1"/>
  <c r="P28" i="2"/>
  <c r="P41" i="2" s="1"/>
  <c r="P24" i="2"/>
  <c r="P37" i="2" s="1"/>
  <c r="P31" i="2"/>
  <c r="P33" i="2"/>
  <c r="P30" i="2"/>
  <c r="P25" i="2"/>
  <c r="P38" i="2" s="1"/>
  <c r="P34" i="2"/>
  <c r="P26" i="2"/>
  <c r="P40" i="2" s="1"/>
  <c r="P29" i="2"/>
  <c r="P42" i="2" s="1"/>
  <c r="P32" i="2"/>
  <c r="P35" i="2"/>
  <c r="N35" i="2"/>
  <c r="N34" i="2"/>
  <c r="N31" i="2"/>
  <c r="N32" i="2"/>
  <c r="N29" i="2"/>
  <c r="N42" i="2" s="1"/>
  <c r="N30" i="2"/>
  <c r="N24" i="2"/>
  <c r="N37" i="2" s="1"/>
  <c r="N27" i="2"/>
  <c r="N41" i="2" s="1"/>
  <c r="N26" i="2"/>
  <c r="I42" i="2"/>
  <c r="AI48" i="2"/>
  <c r="J27" i="2"/>
  <c r="F25" i="2"/>
  <c r="AV41" i="2"/>
  <c r="T47" i="2"/>
  <c r="T42" i="2"/>
  <c r="AB47" i="2"/>
  <c r="AB42" i="2"/>
  <c r="AJ47" i="2"/>
  <c r="AJ42" i="2"/>
  <c r="AR47" i="2"/>
  <c r="AR42" i="2"/>
  <c r="AZ47" i="2"/>
  <c r="AZ42" i="2"/>
  <c r="AY45" i="2"/>
  <c r="AQ38" i="2"/>
  <c r="K40" i="2"/>
  <c r="S41" i="2"/>
  <c r="AY47" i="2"/>
  <c r="AA45" i="2"/>
  <c r="T45" i="2"/>
  <c r="AB45" i="2"/>
  <c r="AJ45" i="2"/>
  <c r="AR45" i="2"/>
  <c r="AZ45" i="2"/>
  <c r="AA47" i="2"/>
  <c r="J30" i="2"/>
  <c r="J33" i="2"/>
  <c r="J28" i="2"/>
  <c r="N33" i="2"/>
  <c r="N25" i="2"/>
  <c r="AY41" i="2"/>
  <c r="J25" i="2"/>
  <c r="J38" i="2" s="1"/>
  <c r="T40" i="2"/>
  <c r="T43" i="2"/>
  <c r="T38" i="2"/>
  <c r="AB48" i="2"/>
  <c r="AB43" i="2"/>
  <c r="AB38" i="2"/>
  <c r="AJ40" i="2"/>
  <c r="AJ43" i="2"/>
  <c r="AJ38" i="2"/>
  <c r="AR40" i="2"/>
  <c r="AR43" i="2"/>
  <c r="AR38" i="2"/>
  <c r="AZ40" i="2"/>
  <c r="AZ43" i="2"/>
  <c r="AZ38" i="2"/>
  <c r="AY46" i="2"/>
  <c r="J35" i="2"/>
  <c r="G43" i="2"/>
  <c r="K46" i="2"/>
  <c r="H45" i="2"/>
  <c r="L45" i="2"/>
  <c r="AF41" i="2"/>
  <c r="AR48" i="2"/>
  <c r="AZ48" i="2"/>
  <c r="AI45" i="2"/>
  <c r="G48" i="2"/>
  <c r="K42" i="2"/>
  <c r="X39" i="2"/>
  <c r="AF38" i="2"/>
  <c r="J31" i="2"/>
  <c r="J34" i="2"/>
  <c r="J26" i="2"/>
  <c r="J39" i="2" s="1"/>
  <c r="H38" i="2"/>
  <c r="X46" i="2"/>
  <c r="AF39" i="2"/>
  <c r="AN38" i="2"/>
  <c r="AV42" i="2"/>
  <c r="AI40" i="2"/>
  <c r="AY48" i="2"/>
  <c r="AQ43" i="2"/>
  <c r="AQ41" i="2"/>
  <c r="I44" i="2"/>
  <c r="I41" i="2"/>
  <c r="G40" i="2"/>
  <c r="F28" i="2"/>
  <c r="AN42" i="2"/>
  <c r="AV46" i="2"/>
  <c r="AY39" i="2"/>
  <c r="AY40" i="2"/>
  <c r="J29" i="2"/>
  <c r="J32" i="2"/>
  <c r="F33" i="2"/>
  <c r="F46" i="2" s="1"/>
  <c r="S39" i="2"/>
  <c r="S40" i="2"/>
  <c r="AI44" i="2"/>
  <c r="S44" i="2"/>
  <c r="AY44" i="2"/>
  <c r="AQ45" i="2"/>
  <c r="AN44" i="2"/>
  <c r="AN43" i="2"/>
  <c r="AH26" i="2"/>
  <c r="AH30" i="2"/>
  <c r="AH27" i="2"/>
  <c r="AH31" i="2"/>
  <c r="AH35" i="2"/>
  <c r="AH24" i="2"/>
  <c r="AH37" i="2" s="1"/>
  <c r="AH28" i="2"/>
  <c r="AH41" i="2" s="1"/>
  <c r="AH32" i="2"/>
  <c r="AH45" i="2" s="1"/>
  <c r="AH29" i="2"/>
  <c r="AH25" i="2"/>
  <c r="AH34" i="2"/>
  <c r="AH33" i="2"/>
  <c r="X44" i="2"/>
  <c r="X43" i="2"/>
  <c r="X38" i="2"/>
  <c r="AF48" i="2"/>
  <c r="AF47" i="2"/>
  <c r="AF42" i="2"/>
  <c r="AN46" i="2"/>
  <c r="AV39" i="2"/>
  <c r="V26" i="2"/>
  <c r="V30" i="2"/>
  <c r="V27" i="2"/>
  <c r="V31" i="2"/>
  <c r="V35" i="2"/>
  <c r="V24" i="2"/>
  <c r="V37" i="2" s="1"/>
  <c r="V28" i="2"/>
  <c r="V32" i="2"/>
  <c r="V33" i="2"/>
  <c r="V34" i="2"/>
  <c r="V29" i="2"/>
  <c r="V42" i="2" s="1"/>
  <c r="V25" i="2"/>
  <c r="AD26" i="2"/>
  <c r="AD30" i="2"/>
  <c r="AD27" i="2"/>
  <c r="AD31" i="2"/>
  <c r="AD35" i="2"/>
  <c r="AD24" i="2"/>
  <c r="AD37" i="2" s="1"/>
  <c r="AD28" i="2"/>
  <c r="AD41" i="2" s="1"/>
  <c r="AD32" i="2"/>
  <c r="AD45" i="2" s="1"/>
  <c r="AD33" i="2"/>
  <c r="AD29" i="2"/>
  <c r="AD25" i="2"/>
  <c r="AD34" i="2"/>
  <c r="AL26" i="2"/>
  <c r="AL30" i="2"/>
  <c r="AL27" i="2"/>
  <c r="AL31" i="2"/>
  <c r="AL24" i="2"/>
  <c r="AL37" i="2" s="1"/>
  <c r="AL28" i="2"/>
  <c r="AL32" i="2"/>
  <c r="AL33" i="2"/>
  <c r="AL34" i="2"/>
  <c r="AL29" i="2"/>
  <c r="AL42" i="2" s="1"/>
  <c r="AL35" i="2"/>
  <c r="AL25" i="2"/>
  <c r="AT26" i="2"/>
  <c r="AT30" i="2"/>
  <c r="AT27" i="2"/>
  <c r="AT31" i="2"/>
  <c r="AT24" i="2"/>
  <c r="AT37" i="2" s="1"/>
  <c r="AT28" i="2"/>
  <c r="AT32" i="2"/>
  <c r="AT33" i="2"/>
  <c r="AT29" i="2"/>
  <c r="AT35" i="2"/>
  <c r="AT25" i="2"/>
  <c r="AT34" i="2"/>
  <c r="BB26" i="2"/>
  <c r="BB30" i="2"/>
  <c r="BB27" i="2"/>
  <c r="BB31" i="2"/>
  <c r="BB24" i="2"/>
  <c r="BB37" i="2" s="1"/>
  <c r="BB28" i="2"/>
  <c r="BB32" i="2"/>
  <c r="BB33" i="2"/>
  <c r="BB34" i="2"/>
  <c r="BB29" i="2"/>
  <c r="BB42" i="2" s="1"/>
  <c r="BB35" i="2"/>
  <c r="BB25" i="2"/>
  <c r="T44" i="2"/>
  <c r="T46" i="2"/>
  <c r="T41" i="2"/>
  <c r="AB44" i="2"/>
  <c r="AB46" i="2"/>
  <c r="AB41" i="2"/>
  <c r="AJ44" i="2"/>
  <c r="AJ46" i="2"/>
  <c r="AJ41" i="2"/>
  <c r="AR44" i="2"/>
  <c r="AR46" i="2"/>
  <c r="AR41" i="2"/>
  <c r="AZ44" i="2"/>
  <c r="AZ46" i="2"/>
  <c r="AZ41" i="2"/>
  <c r="AV48" i="2"/>
  <c r="AV47" i="2"/>
  <c r="AP26" i="2"/>
  <c r="AP30" i="2"/>
  <c r="AP27" i="2"/>
  <c r="AP31" i="2"/>
  <c r="AP24" i="2"/>
  <c r="AP37" i="2" s="1"/>
  <c r="AP28" i="2"/>
  <c r="AP32" i="2"/>
  <c r="AP29" i="2"/>
  <c r="AP34" i="2"/>
  <c r="AP25" i="2"/>
  <c r="AP35" i="2"/>
  <c r="AP33" i="2"/>
  <c r="AF44" i="2"/>
  <c r="AF43" i="2"/>
  <c r="AN48" i="2"/>
  <c r="AN47" i="2"/>
  <c r="U27" i="2"/>
  <c r="U31" i="2"/>
  <c r="U24" i="2"/>
  <c r="U37" i="2" s="1"/>
  <c r="U28" i="2"/>
  <c r="U32" i="2"/>
  <c r="U25" i="2"/>
  <c r="U29" i="2"/>
  <c r="U33" i="2"/>
  <c r="U34" i="2"/>
  <c r="U30" i="2"/>
  <c r="U35" i="2"/>
  <c r="U26" i="2"/>
  <c r="AC27" i="2"/>
  <c r="AC31" i="2"/>
  <c r="AC24" i="2"/>
  <c r="AC37" i="2" s="1"/>
  <c r="AC28" i="2"/>
  <c r="AC32" i="2"/>
  <c r="AC25" i="2"/>
  <c r="AC29" i="2"/>
  <c r="AC33" i="2"/>
  <c r="AC30" i="2"/>
  <c r="AC26" i="2"/>
  <c r="AC39" i="2" s="1"/>
  <c r="AC34" i="2"/>
  <c r="AC35" i="2"/>
  <c r="AK27" i="2"/>
  <c r="AK31" i="2"/>
  <c r="AK24" i="2"/>
  <c r="AK37" i="2" s="1"/>
  <c r="AK28" i="2"/>
  <c r="AK32" i="2"/>
  <c r="AK25" i="2"/>
  <c r="AK29" i="2"/>
  <c r="AK33" i="2"/>
  <c r="AK34" i="2"/>
  <c r="AK30" i="2"/>
  <c r="AK35" i="2"/>
  <c r="AK26" i="2"/>
  <c r="AS27" i="2"/>
  <c r="AS31" i="2"/>
  <c r="AS24" i="2"/>
  <c r="AS37" i="2" s="1"/>
  <c r="AS28" i="2"/>
  <c r="AS32" i="2"/>
  <c r="AS25" i="2"/>
  <c r="AS29" i="2"/>
  <c r="AS33" i="2"/>
  <c r="AS46" i="2" s="1"/>
  <c r="AS30" i="2"/>
  <c r="AS35" i="2"/>
  <c r="AS26" i="2"/>
  <c r="AS34" i="2"/>
  <c r="BA27" i="2"/>
  <c r="BA31" i="2"/>
  <c r="BA24" i="2"/>
  <c r="BA37" i="2" s="1"/>
  <c r="BA28" i="2"/>
  <c r="BA41" i="2" s="1"/>
  <c r="BA32" i="2"/>
  <c r="BA25" i="2"/>
  <c r="BA29" i="2"/>
  <c r="BA33" i="2"/>
  <c r="BA34" i="2"/>
  <c r="BA30" i="2"/>
  <c r="BA35" i="2"/>
  <c r="BA26" i="2"/>
  <c r="Z26" i="2"/>
  <c r="Z30" i="2"/>
  <c r="Z27" i="2"/>
  <c r="Z31" i="2"/>
  <c r="Z35" i="2"/>
  <c r="Z24" i="2"/>
  <c r="Z37" i="2" s="1"/>
  <c r="Z28" i="2"/>
  <c r="Z41" i="2" s="1"/>
  <c r="Z32" i="2"/>
  <c r="Z45" i="2" s="1"/>
  <c r="Z29" i="2"/>
  <c r="Z34" i="2"/>
  <c r="Z25" i="2"/>
  <c r="Z33" i="2"/>
  <c r="AX26" i="2"/>
  <c r="AX30" i="2"/>
  <c r="AX27" i="2"/>
  <c r="AX31" i="2"/>
  <c r="AX24" i="2"/>
  <c r="AX37" i="2" s="1"/>
  <c r="AX28" i="2"/>
  <c r="AX32" i="2"/>
  <c r="AX29" i="2"/>
  <c r="AX25" i="2"/>
  <c r="AX34" i="2"/>
  <c r="AX35" i="2"/>
  <c r="AX33" i="2"/>
  <c r="X47" i="2"/>
  <c r="X42" i="2"/>
  <c r="AF46" i="2"/>
  <c r="AN39" i="2"/>
  <c r="AV44" i="2"/>
  <c r="AV43" i="2"/>
  <c r="AV38" i="2"/>
  <c r="AF40" i="2"/>
  <c r="X40" i="2"/>
  <c r="Y27" i="2"/>
  <c r="Y31" i="2"/>
  <c r="Y24" i="2"/>
  <c r="Y37" i="2" s="1"/>
  <c r="Y28" i="2"/>
  <c r="Y32" i="2"/>
  <c r="Y25" i="2"/>
  <c r="Y29" i="2"/>
  <c r="Y33" i="2"/>
  <c r="Y26" i="2"/>
  <c r="Y35" i="2"/>
  <c r="Y30" i="2"/>
  <c r="Y34" i="2"/>
  <c r="AG27" i="2"/>
  <c r="AG31" i="2"/>
  <c r="AG24" i="2"/>
  <c r="AG37" i="2" s="1"/>
  <c r="AG28" i="2"/>
  <c r="AG32" i="2"/>
  <c r="AG25" i="2"/>
  <c r="AG29" i="2"/>
  <c r="AG33" i="2"/>
  <c r="AG26" i="2"/>
  <c r="AG34" i="2"/>
  <c r="AG35" i="2"/>
  <c r="AG30" i="2"/>
  <c r="AO27" i="2"/>
  <c r="AO31" i="2"/>
  <c r="AO24" i="2"/>
  <c r="AO37" i="2" s="1"/>
  <c r="AO28" i="2"/>
  <c r="AO32" i="2"/>
  <c r="AO25" i="2"/>
  <c r="AO29" i="2"/>
  <c r="AO33" i="2"/>
  <c r="AO26" i="2"/>
  <c r="AO35" i="2"/>
  <c r="AO30" i="2"/>
  <c r="AO34" i="2"/>
  <c r="AW27" i="2"/>
  <c r="AW31" i="2"/>
  <c r="AW24" i="2"/>
  <c r="AW37" i="2" s="1"/>
  <c r="AW28" i="2"/>
  <c r="AW32" i="2"/>
  <c r="AW25" i="2"/>
  <c r="AW29" i="2"/>
  <c r="AW33" i="2"/>
  <c r="AW26" i="2"/>
  <c r="AW34" i="2"/>
  <c r="AW35" i="2"/>
  <c r="AW30" i="2"/>
  <c r="T48" i="2"/>
  <c r="T39" i="2"/>
  <c r="AB39" i="2"/>
  <c r="AJ48" i="2"/>
  <c r="AJ39" i="2"/>
  <c r="AR39" i="2"/>
  <c r="AZ39" i="2"/>
  <c r="AE49" i="2"/>
  <c r="X48" i="2"/>
  <c r="I40" i="2"/>
  <c r="G47" i="2"/>
  <c r="G39" i="2"/>
  <c r="H47" i="2"/>
  <c r="H39" i="2"/>
  <c r="H42" i="2"/>
  <c r="L47" i="2"/>
  <c r="L39" i="2"/>
  <c r="L42" i="2"/>
  <c r="F35" i="2"/>
  <c r="F27" i="2"/>
  <c r="F30" i="2"/>
  <c r="N48" i="2"/>
  <c r="H46" i="2"/>
  <c r="L46" i="2"/>
  <c r="F31" i="2"/>
  <c r="F45" i="2" s="1"/>
  <c r="F34" i="2"/>
  <c r="F26" i="2"/>
  <c r="N39" i="2"/>
  <c r="I48" i="2"/>
  <c r="K44" i="2"/>
  <c r="H41" i="2"/>
  <c r="L41" i="2"/>
  <c r="F24" i="2"/>
  <c r="F37" i="2" s="1"/>
  <c r="F29" i="2"/>
  <c r="L38" i="2"/>
  <c r="L40" i="2"/>
  <c r="M26" i="2"/>
  <c r="M24" i="2"/>
  <c r="M37" i="2" s="1"/>
  <c r="M28" i="2"/>
  <c r="M32" i="2"/>
  <c r="M27" i="2"/>
  <c r="M30" i="2"/>
  <c r="M31" i="2"/>
  <c r="M35" i="2"/>
  <c r="M34" i="2"/>
  <c r="M25" i="2"/>
  <c r="M38" i="2" s="1"/>
  <c r="M29" i="2"/>
  <c r="M42" i="2" s="1"/>
  <c r="M33" i="2"/>
  <c r="M46" i="2" s="1"/>
  <c r="I43" i="2"/>
  <c r="O25" i="2"/>
  <c r="O27" i="2"/>
  <c r="O24" i="2"/>
  <c r="O37" i="2" s="1"/>
  <c r="O29" i="2"/>
  <c r="O33" i="2"/>
  <c r="O28" i="2"/>
  <c r="O32" i="2"/>
  <c r="O31" i="2"/>
  <c r="O26" i="2"/>
  <c r="O39" i="2" s="1"/>
  <c r="O30" i="2"/>
  <c r="O34" i="2"/>
  <c r="O35" i="2"/>
  <c r="K41" i="2"/>
  <c r="K43" i="2"/>
  <c r="H44" i="2"/>
  <c r="L44" i="2"/>
  <c r="I47" i="2"/>
  <c r="Q26" i="2"/>
  <c r="Q24" i="2"/>
  <c r="Q37" i="2" s="1"/>
  <c r="Q25" i="2"/>
  <c r="Q30" i="2"/>
  <c r="Q34" i="2"/>
  <c r="Q32" i="2"/>
  <c r="Q29" i="2"/>
  <c r="Q33" i="2"/>
  <c r="Q28" i="2"/>
  <c r="Q27" i="2"/>
  <c r="Q31" i="2"/>
  <c r="Q35" i="2"/>
  <c r="I39" i="2"/>
  <c r="G45" i="2"/>
  <c r="G46" i="2"/>
  <c r="G38" i="2"/>
  <c r="K48" i="2"/>
  <c r="K38" i="2"/>
  <c r="H48" i="2"/>
  <c r="H40" i="2"/>
  <c r="L48" i="2"/>
  <c r="I38" i="2"/>
  <c r="I45" i="2"/>
  <c r="G44" i="2"/>
  <c r="G41" i="2"/>
  <c r="G42" i="2"/>
  <c r="K47" i="2"/>
  <c r="H43" i="2"/>
  <c r="L43" i="2"/>
  <c r="B25" i="1"/>
  <c r="S47" i="2" l="1"/>
  <c r="S42" i="2"/>
  <c r="N45" i="2"/>
  <c r="AA41" i="2"/>
  <c r="BA48" i="2"/>
  <c r="AK48" i="2"/>
  <c r="AP48" i="2"/>
  <c r="AP40" i="2"/>
  <c r="AD44" i="2"/>
  <c r="V38" i="2"/>
  <c r="V44" i="2"/>
  <c r="U48" i="2"/>
  <c r="S48" i="2"/>
  <c r="R41" i="2"/>
  <c r="N38" i="2"/>
  <c r="N43" i="2"/>
  <c r="J44" i="2"/>
  <c r="AQ48" i="2"/>
  <c r="AA43" i="2"/>
  <c r="J43" i="2"/>
  <c r="AT47" i="2"/>
  <c r="V45" i="2"/>
  <c r="AH46" i="2"/>
  <c r="F39" i="2"/>
  <c r="AO47" i="2"/>
  <c r="Y47" i="2"/>
  <c r="AX38" i="2"/>
  <c r="V41" i="2"/>
  <c r="AO43" i="2"/>
  <c r="Y43" i="2"/>
  <c r="Z46" i="2"/>
  <c r="AH38" i="2"/>
  <c r="J41" i="2"/>
  <c r="P45" i="2"/>
  <c r="O41" i="2"/>
  <c r="BA46" i="2"/>
  <c r="AS47" i="2"/>
  <c r="AT42" i="2"/>
  <c r="R39" i="2"/>
  <c r="AA38" i="2"/>
  <c r="R44" i="2"/>
  <c r="AT39" i="2"/>
  <c r="AD39" i="2"/>
  <c r="N44" i="2"/>
  <c r="R38" i="2"/>
  <c r="R40" i="2"/>
  <c r="R46" i="2"/>
  <c r="R42" i="2"/>
  <c r="AD38" i="2"/>
  <c r="P44" i="2"/>
  <c r="F38" i="2"/>
  <c r="V48" i="2"/>
  <c r="K39" i="2"/>
  <c r="P39" i="2"/>
  <c r="P43" i="2"/>
  <c r="P47" i="2"/>
  <c r="P48" i="2"/>
  <c r="P46" i="2"/>
  <c r="N40" i="2"/>
  <c r="N46" i="2"/>
  <c r="M40" i="2"/>
  <c r="J45" i="2"/>
  <c r="AS44" i="2"/>
  <c r="AC44" i="2"/>
  <c r="F41" i="2"/>
  <c r="N47" i="2"/>
  <c r="AX48" i="2"/>
  <c r="Z38" i="2"/>
  <c r="BB47" i="2"/>
  <c r="BB39" i="2"/>
  <c r="AL47" i="2"/>
  <c r="AL39" i="2"/>
  <c r="AD46" i="2"/>
  <c r="AD48" i="2"/>
  <c r="V46" i="2"/>
  <c r="V39" i="2"/>
  <c r="S49" i="2"/>
  <c r="F42" i="2"/>
  <c r="F47" i="2"/>
  <c r="F44" i="2"/>
  <c r="I49" i="2"/>
  <c r="J46" i="2"/>
  <c r="D37" i="1"/>
  <c r="D33" i="1"/>
  <c r="E28" i="1"/>
  <c r="D36" i="1"/>
  <c r="D32" i="1"/>
  <c r="D28" i="1"/>
  <c r="D31" i="1"/>
  <c r="D27" i="1"/>
  <c r="D38" i="1"/>
  <c r="D34" i="1"/>
  <c r="D30" i="1"/>
  <c r="D29" i="1"/>
  <c r="D35" i="1"/>
  <c r="K49" i="2"/>
  <c r="Q38" i="2"/>
  <c r="J42" i="2"/>
  <c r="M47" i="2"/>
  <c r="L49" i="2"/>
  <c r="J40" i="2"/>
  <c r="AB49" i="2"/>
  <c r="AW48" i="2"/>
  <c r="AG48" i="2"/>
  <c r="AX42" i="2"/>
  <c r="AX44" i="2"/>
  <c r="Z44" i="2"/>
  <c r="AP47" i="2"/>
  <c r="AY49" i="2"/>
  <c r="H49" i="2"/>
  <c r="G49" i="2"/>
  <c r="Q41" i="2"/>
  <c r="Q47" i="2"/>
  <c r="M44" i="2"/>
  <c r="BA42" i="2"/>
  <c r="AS42" i="2"/>
  <c r="AK42" i="2"/>
  <c r="AC47" i="2"/>
  <c r="AC42" i="2"/>
  <c r="U42" i="2"/>
  <c r="AP45" i="2"/>
  <c r="AA49" i="2"/>
  <c r="AI49" i="2"/>
  <c r="J47" i="2"/>
  <c r="Z48" i="2"/>
  <c r="AS48" i="2"/>
  <c r="P49" i="2"/>
  <c r="J48" i="2"/>
  <c r="AG42" i="2"/>
  <c r="Y42" i="2"/>
  <c r="AF49" i="2"/>
  <c r="BA38" i="2"/>
  <c r="AS38" i="2"/>
  <c r="AK43" i="2"/>
  <c r="AC38" i="2"/>
  <c r="U43" i="2"/>
  <c r="AR49" i="2"/>
  <c r="T49" i="2"/>
  <c r="AW47" i="2"/>
  <c r="AW44" i="2"/>
  <c r="AO48" i="2"/>
  <c r="AO38" i="2"/>
  <c r="AG47" i="2"/>
  <c r="AG38" i="2"/>
  <c r="AG44" i="2"/>
  <c r="Y48" i="2"/>
  <c r="Y38" i="2"/>
  <c r="AV49" i="2"/>
  <c r="AX45" i="2"/>
  <c r="AX40" i="2"/>
  <c r="Z40" i="2"/>
  <c r="AP39" i="2"/>
  <c r="BB45" i="2"/>
  <c r="AT45" i="2"/>
  <c r="AL45" i="2"/>
  <c r="AH40" i="2"/>
  <c r="AQ49" i="2"/>
  <c r="B37" i="2"/>
  <c r="AZ49" i="2"/>
  <c r="AW42" i="2"/>
  <c r="AO42" i="2"/>
  <c r="AN49" i="2"/>
  <c r="BA43" i="2"/>
  <c r="AK38" i="2"/>
  <c r="U38" i="2"/>
  <c r="X49" i="2"/>
  <c r="AJ49" i="2"/>
  <c r="AW39" i="2"/>
  <c r="AW45" i="2"/>
  <c r="AO39" i="2"/>
  <c r="AO45" i="2"/>
  <c r="AG39" i="2"/>
  <c r="AG45" i="2"/>
  <c r="Y39" i="2"/>
  <c r="Y45" i="2"/>
  <c r="AS41" i="2"/>
  <c r="AK46" i="2"/>
  <c r="AK41" i="2"/>
  <c r="AC48" i="2"/>
  <c r="AC46" i="2"/>
  <c r="AC41" i="2"/>
  <c r="U46" i="2"/>
  <c r="U41" i="2"/>
  <c r="AP42" i="2"/>
  <c r="AP44" i="2"/>
  <c r="BB41" i="2"/>
  <c r="AT48" i="2"/>
  <c r="AT41" i="2"/>
  <c r="AL41" i="2"/>
  <c r="AD42" i="2"/>
  <c r="AH43" i="2"/>
  <c r="AO40" i="2"/>
  <c r="AG40" i="2"/>
  <c r="AW43" i="2"/>
  <c r="AW46" i="2"/>
  <c r="AW41" i="2"/>
  <c r="AO46" i="2"/>
  <c r="AO41" i="2"/>
  <c r="AG43" i="2"/>
  <c r="AG46" i="2"/>
  <c r="AG41" i="2"/>
  <c r="Y46" i="2"/>
  <c r="Y41" i="2"/>
  <c r="AX47" i="2"/>
  <c r="AX41" i="2"/>
  <c r="AX43" i="2"/>
  <c r="Z47" i="2"/>
  <c r="Z43" i="2"/>
  <c r="BA47" i="2"/>
  <c r="BA45" i="2"/>
  <c r="BA40" i="2"/>
  <c r="AS43" i="2"/>
  <c r="AS45" i="2"/>
  <c r="AS40" i="2"/>
  <c r="AK47" i="2"/>
  <c r="AK45" i="2"/>
  <c r="AK40" i="2"/>
  <c r="AC43" i="2"/>
  <c r="AC45" i="2"/>
  <c r="AC40" i="2"/>
  <c r="U47" i="2"/>
  <c r="U45" i="2"/>
  <c r="U40" i="2"/>
  <c r="AP38" i="2"/>
  <c r="AP41" i="2"/>
  <c r="AP43" i="2"/>
  <c r="BB38" i="2"/>
  <c r="BB46" i="2"/>
  <c r="BB44" i="2"/>
  <c r="AT46" i="2"/>
  <c r="AT44" i="2"/>
  <c r="AL38" i="2"/>
  <c r="AL46" i="2"/>
  <c r="AL44" i="2"/>
  <c r="AD47" i="2"/>
  <c r="AH42" i="2"/>
  <c r="AH48" i="2"/>
  <c r="AH39" i="2"/>
  <c r="Y40" i="2"/>
  <c r="BA44" i="2"/>
  <c r="AK44" i="2"/>
  <c r="U44" i="2"/>
  <c r="AX39" i="2"/>
  <c r="Z42" i="2"/>
  <c r="Z39" i="2"/>
  <c r="BA39" i="2"/>
  <c r="AK39" i="2"/>
  <c r="U39" i="2"/>
  <c r="BB48" i="2"/>
  <c r="BB40" i="2"/>
  <c r="AT38" i="2"/>
  <c r="AT40" i="2"/>
  <c r="AL48" i="2"/>
  <c r="AL40" i="2"/>
  <c r="AD40" i="2"/>
  <c r="V40" i="2"/>
  <c r="AH44" i="2"/>
  <c r="AW40" i="2"/>
  <c r="AW38" i="2"/>
  <c r="AO44" i="2"/>
  <c r="Y44" i="2"/>
  <c r="AX46" i="2"/>
  <c r="AS39" i="2"/>
  <c r="AP46" i="2"/>
  <c r="BB43" i="2"/>
  <c r="AT43" i="2"/>
  <c r="AL43" i="2"/>
  <c r="AD43" i="2"/>
  <c r="V47" i="2"/>
  <c r="V43" i="2"/>
  <c r="AH47" i="2"/>
  <c r="O43" i="2"/>
  <c r="F48" i="2"/>
  <c r="F43" i="2"/>
  <c r="Q44" i="2"/>
  <c r="Q42" i="2"/>
  <c r="O47" i="2"/>
  <c r="O45" i="2"/>
  <c r="M41" i="2"/>
  <c r="F40" i="2"/>
  <c r="Q48" i="2"/>
  <c r="Q46" i="2"/>
  <c r="Q43" i="2"/>
  <c r="O48" i="2"/>
  <c r="O44" i="2"/>
  <c r="O42" i="2"/>
  <c r="M48" i="2"/>
  <c r="M45" i="2"/>
  <c r="Q40" i="2"/>
  <c r="Q45" i="2"/>
  <c r="O40" i="2"/>
  <c r="M43" i="2"/>
  <c r="Q39" i="2"/>
  <c r="O46" i="2"/>
  <c r="O38" i="2"/>
  <c r="M39" i="2"/>
  <c r="E38" i="1"/>
  <c r="H26" i="1"/>
  <c r="H25" i="1" s="1"/>
  <c r="E32" i="1"/>
  <c r="E27" i="1"/>
  <c r="F27" i="1" s="1"/>
  <c r="E36" i="1"/>
  <c r="E31" i="1"/>
  <c r="E35" i="1"/>
  <c r="E29" i="1"/>
  <c r="E33" i="1"/>
  <c r="E37" i="1"/>
  <c r="E30" i="1"/>
  <c r="E34" i="1"/>
  <c r="R49" i="2" l="1"/>
  <c r="N49" i="2"/>
  <c r="J49" i="2"/>
  <c r="G27" i="1"/>
  <c r="AC49" i="2"/>
  <c r="B42" i="2"/>
  <c r="V49" i="2"/>
  <c r="B46" i="2"/>
  <c r="B43" i="2"/>
  <c r="J37" i="1"/>
  <c r="J33" i="1"/>
  <c r="J29" i="1"/>
  <c r="J31" i="1"/>
  <c r="J36" i="1"/>
  <c r="J32" i="1"/>
  <c r="J28" i="1"/>
  <c r="J35" i="1"/>
  <c r="J38" i="1"/>
  <c r="J34" i="1"/>
  <c r="J30" i="1"/>
  <c r="J27" i="1"/>
  <c r="B38" i="2"/>
  <c r="B48" i="2"/>
  <c r="Q49" i="2"/>
  <c r="B41" i="2"/>
  <c r="B44" i="2"/>
  <c r="B39" i="2"/>
  <c r="B47" i="2"/>
  <c r="BA49" i="2"/>
  <c r="B45" i="2"/>
  <c r="B40" i="2"/>
  <c r="Y49" i="2"/>
  <c r="Z49" i="2"/>
  <c r="AG49" i="2"/>
  <c r="AH49" i="2"/>
  <c r="AO49" i="2"/>
  <c r="M49" i="2"/>
  <c r="F49" i="2"/>
  <c r="AP49" i="2"/>
  <c r="AK49" i="2"/>
  <c r="AD49" i="2"/>
  <c r="AX49" i="2"/>
  <c r="AL49" i="2"/>
  <c r="U49" i="2"/>
  <c r="BB49" i="2"/>
  <c r="AS49" i="2"/>
  <c r="O49" i="2"/>
  <c r="AW49" i="2"/>
  <c r="AT49" i="2"/>
  <c r="N26" i="1"/>
  <c r="N25" i="1" s="1"/>
  <c r="K27" i="1"/>
  <c r="K38" i="1"/>
  <c r="K32" i="1"/>
  <c r="K28" i="1"/>
  <c r="K36" i="1"/>
  <c r="K34" i="1"/>
  <c r="K33" i="1"/>
  <c r="K31" i="1"/>
  <c r="K30" i="1"/>
  <c r="K29" i="1"/>
  <c r="K35" i="1"/>
  <c r="K37" i="1"/>
  <c r="B49" i="2" l="1"/>
  <c r="C49" i="2"/>
  <c r="P37" i="1"/>
  <c r="P33" i="1"/>
  <c r="P29" i="1"/>
  <c r="P35" i="1"/>
  <c r="P36" i="1"/>
  <c r="P32" i="1"/>
  <c r="P28" i="1"/>
  <c r="P31" i="1"/>
  <c r="P38" i="1"/>
  <c r="P34" i="1"/>
  <c r="P30" i="1"/>
  <c r="P27" i="1"/>
  <c r="F28" i="1"/>
  <c r="G28" i="1" s="1"/>
  <c r="Q38" i="1"/>
  <c r="Q34" i="1"/>
  <c r="Q37" i="1"/>
  <c r="Q33" i="1"/>
  <c r="Q32" i="1"/>
  <c r="B42" i="1"/>
  <c r="B41" i="1" s="1"/>
  <c r="Q36" i="1"/>
  <c r="Q30" i="1"/>
  <c r="Q27" i="1"/>
  <c r="Q28" i="1"/>
  <c r="Q35" i="1"/>
  <c r="Q29" i="1"/>
  <c r="Q31" i="1"/>
  <c r="F29" i="1" l="1"/>
  <c r="G29" i="1" s="1"/>
  <c r="B50" i="2"/>
  <c r="E18" i="1" s="1"/>
  <c r="D53" i="1"/>
  <c r="D49" i="1"/>
  <c r="D45" i="1"/>
  <c r="D43" i="1"/>
  <c r="D52" i="1"/>
  <c r="D48" i="1"/>
  <c r="D44" i="1"/>
  <c r="D51" i="1"/>
  <c r="D54" i="1"/>
  <c r="D50" i="1"/>
  <c r="D46" i="1"/>
  <c r="D47" i="1"/>
  <c r="E54" i="1"/>
  <c r="E49" i="1"/>
  <c r="E44" i="1"/>
  <c r="E50" i="1"/>
  <c r="E51" i="1"/>
  <c r="E45" i="1"/>
  <c r="H42" i="1"/>
  <c r="H41" i="1" s="1"/>
  <c r="E43" i="1"/>
  <c r="E48" i="1"/>
  <c r="E53" i="1"/>
  <c r="E46" i="1"/>
  <c r="E47" i="1"/>
  <c r="E52" i="1"/>
  <c r="F30" i="1" l="1"/>
  <c r="J54" i="1"/>
  <c r="J50" i="1"/>
  <c r="J46" i="1"/>
  <c r="J53" i="1"/>
  <c r="J49" i="1"/>
  <c r="J45" i="1"/>
  <c r="J47" i="1"/>
  <c r="J43" i="1"/>
  <c r="J52" i="1"/>
  <c r="J48" i="1"/>
  <c r="J44" i="1"/>
  <c r="J51" i="1"/>
  <c r="K54" i="1"/>
  <c r="N42" i="1"/>
  <c r="N41" i="1" s="1"/>
  <c r="K49" i="1"/>
  <c r="K45" i="1"/>
  <c r="K50" i="1"/>
  <c r="K51" i="1"/>
  <c r="K52" i="1"/>
  <c r="K44" i="1"/>
  <c r="K53" i="1"/>
  <c r="K43" i="1"/>
  <c r="K48" i="1"/>
  <c r="K46" i="1"/>
  <c r="K47" i="1"/>
  <c r="F31" i="1" l="1"/>
  <c r="G31" i="1" s="1"/>
  <c r="G30" i="1"/>
  <c r="P54" i="1"/>
  <c r="P50" i="1"/>
  <c r="P46" i="1"/>
  <c r="P53" i="1"/>
  <c r="P49" i="1"/>
  <c r="P45" i="1"/>
  <c r="P47" i="1"/>
  <c r="P43" i="1"/>
  <c r="P52" i="1"/>
  <c r="P48" i="1"/>
  <c r="P44" i="1"/>
  <c r="P51" i="1"/>
  <c r="Q48" i="1"/>
  <c r="Q45" i="1"/>
  <c r="Q50" i="1"/>
  <c r="Q51" i="1"/>
  <c r="Q54" i="1"/>
  <c r="Q46" i="1"/>
  <c r="B58" i="1"/>
  <c r="B57" i="1" s="1"/>
  <c r="Q47" i="1"/>
  <c r="Q53" i="1"/>
  <c r="Q43" i="1"/>
  <c r="Q49" i="1"/>
  <c r="Q44" i="1"/>
  <c r="Q52" i="1"/>
  <c r="F32" i="1" l="1"/>
  <c r="G32" i="1" s="1"/>
  <c r="D70" i="1"/>
  <c r="D66" i="1"/>
  <c r="D62" i="1"/>
  <c r="D59" i="1"/>
  <c r="D69" i="1"/>
  <c r="D65" i="1"/>
  <c r="D61" i="1"/>
  <c r="D63" i="1"/>
  <c r="D68" i="1"/>
  <c r="D64" i="1"/>
  <c r="D60" i="1"/>
  <c r="D67" i="1"/>
  <c r="E61" i="1"/>
  <c r="E69" i="1"/>
  <c r="E70" i="1"/>
  <c r="E64" i="1"/>
  <c r="E60" i="1"/>
  <c r="E67" i="1"/>
  <c r="E66" i="1"/>
  <c r="E59" i="1"/>
  <c r="E62" i="1"/>
  <c r="E68" i="1"/>
  <c r="E63" i="1"/>
  <c r="H58" i="1"/>
  <c r="H57" i="1" s="1"/>
  <c r="E65" i="1"/>
  <c r="F33" i="1" l="1"/>
  <c r="F34" i="1" s="1"/>
  <c r="J70" i="1"/>
  <c r="J66" i="1"/>
  <c r="J62" i="1"/>
  <c r="J59" i="1"/>
  <c r="J69" i="1"/>
  <c r="J65" i="1"/>
  <c r="J61" i="1"/>
  <c r="J67" i="1"/>
  <c r="J68" i="1"/>
  <c r="J64" i="1"/>
  <c r="J60" i="1"/>
  <c r="J63" i="1"/>
  <c r="K59" i="1"/>
  <c r="K67" i="1"/>
  <c r="K61" i="1"/>
  <c r="K60" i="1"/>
  <c r="K70" i="1"/>
  <c r="K65" i="1"/>
  <c r="K62" i="1"/>
  <c r="K64" i="1"/>
  <c r="K69" i="1"/>
  <c r="K63" i="1"/>
  <c r="K66" i="1"/>
  <c r="N58" i="1"/>
  <c r="K68" i="1"/>
  <c r="G34" i="1" l="1"/>
  <c r="F35" i="1"/>
  <c r="G35" i="1" s="1"/>
  <c r="G33" i="1"/>
  <c r="B74" i="1"/>
  <c r="B73" i="1" s="1"/>
  <c r="N57" i="1"/>
  <c r="P70" i="1"/>
  <c r="P66" i="1"/>
  <c r="P62" i="1"/>
  <c r="P63" i="1"/>
  <c r="P69" i="1"/>
  <c r="P65" i="1"/>
  <c r="P61" i="1"/>
  <c r="P59" i="1"/>
  <c r="P68" i="1"/>
  <c r="P64" i="1"/>
  <c r="P60" i="1"/>
  <c r="P67" i="1"/>
  <c r="Q59" i="1"/>
  <c r="Q62" i="1"/>
  <c r="Q66" i="1"/>
  <c r="Q69" i="1"/>
  <c r="Q60" i="1"/>
  <c r="Q63" i="1"/>
  <c r="Q64" i="1"/>
  <c r="Q67" i="1"/>
  <c r="Q68" i="1"/>
  <c r="Q65" i="1"/>
  <c r="Q70" i="1"/>
  <c r="Q61" i="1"/>
  <c r="F36" i="1" l="1"/>
  <c r="F37" i="1" s="1"/>
  <c r="G37" i="1" s="1"/>
  <c r="E86" i="1"/>
  <c r="E81" i="1"/>
  <c r="E75" i="1"/>
  <c r="E77" i="1"/>
  <c r="E78" i="1"/>
  <c r="E79" i="1"/>
  <c r="E76" i="1"/>
  <c r="E83" i="1"/>
  <c r="E84" i="1"/>
  <c r="E82" i="1"/>
  <c r="E85" i="1"/>
  <c r="E80" i="1"/>
  <c r="H74" i="1"/>
  <c r="H73" i="1" s="1"/>
  <c r="D76" i="1"/>
  <c r="D75" i="1"/>
  <c r="D84" i="1"/>
  <c r="D83" i="1"/>
  <c r="D79" i="1"/>
  <c r="D81" i="1"/>
  <c r="D77" i="1"/>
  <c r="D78" i="1"/>
  <c r="D85" i="1"/>
  <c r="D86" i="1"/>
  <c r="D80" i="1"/>
  <c r="D82" i="1"/>
  <c r="G36" i="1" l="1"/>
  <c r="F38" i="1"/>
  <c r="G38" i="1" s="1"/>
  <c r="J76" i="1"/>
  <c r="K86" i="1"/>
  <c r="K80" i="1"/>
  <c r="J81" i="1"/>
  <c r="K81" i="1"/>
  <c r="J78" i="1"/>
  <c r="K78" i="1"/>
  <c r="J75" i="1"/>
  <c r="K77" i="1"/>
  <c r="K85" i="1"/>
  <c r="J83" i="1"/>
  <c r="J77" i="1"/>
  <c r="J82" i="1"/>
  <c r="N74" i="1"/>
  <c r="K76" i="1"/>
  <c r="J80" i="1"/>
  <c r="J79" i="1"/>
  <c r="K82" i="1"/>
  <c r="K75" i="1"/>
  <c r="K83" i="1"/>
  <c r="K79" i="1"/>
  <c r="J84" i="1"/>
  <c r="J85" i="1"/>
  <c r="J86" i="1"/>
  <c r="K84" i="1"/>
  <c r="F39" i="1" l="1"/>
  <c r="N7" i="1" s="1"/>
  <c r="Q81" i="1"/>
  <c r="B90" i="1"/>
  <c r="B89" i="1" s="1"/>
  <c r="Q79" i="1"/>
  <c r="P85" i="1"/>
  <c r="Q77" i="1"/>
  <c r="Q76" i="1"/>
  <c r="P76" i="1"/>
  <c r="P78" i="1"/>
  <c r="Q75" i="1"/>
  <c r="P86" i="1"/>
  <c r="P84" i="1"/>
  <c r="Q84" i="1"/>
  <c r="P77" i="1"/>
  <c r="Q83" i="1"/>
  <c r="Q78" i="1"/>
  <c r="Q80" i="1"/>
  <c r="P80" i="1"/>
  <c r="P81" i="1"/>
  <c r="P82" i="1"/>
  <c r="N73" i="1"/>
  <c r="Q85" i="1"/>
  <c r="Q86" i="1"/>
  <c r="Q82" i="1"/>
  <c r="P75" i="1"/>
  <c r="P83" i="1"/>
  <c r="P79" i="1"/>
  <c r="G39" i="1"/>
  <c r="D98" i="1" l="1"/>
  <c r="D94" i="1"/>
  <c r="H90" i="1"/>
  <c r="J97" i="1" s="1"/>
  <c r="E100" i="1"/>
  <c r="E92" i="1"/>
  <c r="E95" i="1"/>
  <c r="D93" i="1"/>
  <c r="E102" i="1"/>
  <c r="D99" i="1"/>
  <c r="D102" i="1"/>
  <c r="E93" i="1"/>
  <c r="D96" i="1"/>
  <c r="E97" i="1"/>
  <c r="E94" i="1"/>
  <c r="D92" i="1"/>
  <c r="E96" i="1"/>
  <c r="D97" i="1"/>
  <c r="D101" i="1"/>
  <c r="E98" i="1"/>
  <c r="E91" i="1"/>
  <c r="E101" i="1"/>
  <c r="E99" i="1"/>
  <c r="D95" i="1"/>
  <c r="D100" i="1"/>
  <c r="D91" i="1"/>
  <c r="O7" i="1"/>
  <c r="K91" i="1" l="1"/>
  <c r="N90" i="1"/>
  <c r="Q101" i="1" s="1"/>
  <c r="J94" i="1"/>
  <c r="J98" i="1"/>
  <c r="K102" i="1"/>
  <c r="K92" i="1"/>
  <c r="K101" i="1"/>
  <c r="J92" i="1"/>
  <c r="J91" i="1"/>
  <c r="K99" i="1"/>
  <c r="K94" i="1"/>
  <c r="K98" i="1"/>
  <c r="J102" i="1"/>
  <c r="J100" i="1"/>
  <c r="J99" i="1"/>
  <c r="J95" i="1"/>
  <c r="J101" i="1"/>
  <c r="K97" i="1"/>
  <c r="J93" i="1"/>
  <c r="H89" i="1"/>
  <c r="J96" i="1"/>
  <c r="K95" i="1"/>
  <c r="K93" i="1"/>
  <c r="K100" i="1"/>
  <c r="K96" i="1"/>
  <c r="N89" i="1"/>
  <c r="M7" i="1"/>
  <c r="L25" i="1"/>
  <c r="Q93" i="1" l="1"/>
  <c r="Q100" i="1"/>
  <c r="Q91" i="1"/>
  <c r="Q102" i="1"/>
  <c r="P102" i="1"/>
  <c r="P98" i="1"/>
  <c r="P101" i="1"/>
  <c r="P96" i="1"/>
  <c r="Q97" i="1"/>
  <c r="P91" i="1"/>
  <c r="P97" i="1"/>
  <c r="Q98" i="1"/>
  <c r="Q92" i="1"/>
  <c r="P100" i="1"/>
  <c r="Q96" i="1"/>
  <c r="P99" i="1"/>
  <c r="P92" i="1"/>
  <c r="P93" i="1"/>
  <c r="Q99" i="1"/>
  <c r="Q95" i="1"/>
  <c r="P94" i="1"/>
  <c r="Q94" i="1"/>
  <c r="P95" i="1"/>
  <c r="L27" i="1"/>
  <c r="L28" i="1" l="1"/>
  <c r="M28" i="1" s="1"/>
  <c r="M27" i="1"/>
  <c r="L29" i="1" l="1"/>
  <c r="M29" i="1" s="1"/>
  <c r="L30" i="1" l="1"/>
  <c r="M30" i="1" s="1"/>
  <c r="L31" i="1" l="1"/>
  <c r="M31" i="1" s="1"/>
  <c r="L32" i="1" l="1"/>
  <c r="M32" i="1" s="1"/>
  <c r="L33" i="1" l="1"/>
  <c r="L34" i="1" s="1"/>
  <c r="M33" i="1" l="1"/>
  <c r="M34" i="1"/>
  <c r="L35" i="1"/>
  <c r="M35" i="1" s="1"/>
  <c r="L36" i="1" l="1"/>
  <c r="M36" i="1" s="1"/>
  <c r="L37" i="1" l="1"/>
  <c r="M37" i="1" l="1"/>
  <c r="L38" i="1"/>
  <c r="M38" i="1" s="1"/>
  <c r="M39" i="1" l="1"/>
  <c r="O8" i="1" s="1"/>
  <c r="L39" i="1"/>
  <c r="N8" i="1" s="1"/>
  <c r="M8" i="1" s="1"/>
  <c r="R25" i="1" l="1"/>
  <c r="R27" i="1" s="1"/>
  <c r="S27" i="1" s="1"/>
  <c r="R28" i="1" l="1"/>
  <c r="R29" i="1" s="1"/>
  <c r="S29" i="1" s="1"/>
  <c r="S28" i="1" l="1"/>
  <c r="R30" i="1"/>
  <c r="R31" i="1" s="1"/>
  <c r="S30" i="1" l="1"/>
  <c r="R32" i="1"/>
  <c r="S31" i="1"/>
  <c r="R33" i="1" l="1"/>
  <c r="S33" i="1" s="1"/>
  <c r="S32" i="1"/>
  <c r="R34" i="1" l="1"/>
  <c r="S34" i="1" l="1"/>
  <c r="R35" i="1"/>
  <c r="R36" i="1" l="1"/>
  <c r="S36" i="1" s="1"/>
  <c r="S35" i="1"/>
  <c r="R37" i="1" l="1"/>
  <c r="S37" i="1" s="1"/>
  <c r="R38" i="1" l="1"/>
  <c r="S38" i="1" s="1"/>
  <c r="S39" i="1" s="1"/>
  <c r="O9" i="1" s="1"/>
  <c r="R39" i="1" l="1"/>
  <c r="N9" i="1" l="1"/>
  <c r="M9" i="1" s="1"/>
  <c r="F41" i="1"/>
  <c r="F43" i="1" l="1"/>
  <c r="G43" i="1" s="1"/>
  <c r="F44" i="1" l="1"/>
  <c r="G44" i="1" l="1"/>
  <c r="F45" i="1"/>
  <c r="G45" i="1" l="1"/>
  <c r="F46" i="1"/>
  <c r="F47" i="1" l="1"/>
  <c r="G47" i="1" s="1"/>
  <c r="G46" i="1"/>
  <c r="F48" i="1" l="1"/>
  <c r="G48" i="1" l="1"/>
  <c r="F49" i="1"/>
  <c r="G49" i="1" l="1"/>
  <c r="F50" i="1"/>
  <c r="G50" i="1" l="1"/>
  <c r="F51" i="1"/>
  <c r="G51" i="1" s="1"/>
  <c r="F52" i="1" l="1"/>
  <c r="G52" i="1" s="1"/>
  <c r="F53" i="1" l="1"/>
  <c r="G53" i="1" s="1"/>
  <c r="F54" i="1" l="1"/>
  <c r="G54" i="1" l="1"/>
  <c r="G55" i="1" s="1"/>
  <c r="O10" i="1" s="1"/>
  <c r="F55" i="1"/>
  <c r="N10" i="1" l="1"/>
  <c r="M10" i="1" s="1"/>
  <c r="L41" i="1"/>
  <c r="L43" i="1" l="1"/>
  <c r="L44" i="1" s="1"/>
  <c r="M44" i="1" s="1"/>
  <c r="L45" i="1" l="1"/>
  <c r="L46" i="1" s="1"/>
  <c r="M46" i="1" s="1"/>
  <c r="M43" i="1"/>
  <c r="M45" i="1" l="1"/>
  <c r="L47" i="1"/>
  <c r="M47" i="1" s="1"/>
  <c r="L48" i="1" l="1"/>
  <c r="M48" i="1" s="1"/>
  <c r="L49" i="1" l="1"/>
  <c r="M49" i="1" l="1"/>
  <c r="L50" i="1"/>
  <c r="M50" i="1" s="1"/>
  <c r="L51" i="1" l="1"/>
  <c r="M51" i="1" s="1"/>
  <c r="L52" i="1" l="1"/>
  <c r="M52" i="1" s="1"/>
  <c r="L53" i="1" l="1"/>
  <c r="M53" i="1" s="1"/>
  <c r="L54" i="1" l="1"/>
  <c r="M54" i="1" s="1"/>
  <c r="M55" i="1" s="1"/>
  <c r="O11" i="1" s="1"/>
  <c r="L55" i="1" l="1"/>
  <c r="N11" i="1" s="1"/>
  <c r="M11" i="1" s="1"/>
  <c r="R41" i="1" l="1"/>
  <c r="R43" i="1" s="1"/>
  <c r="R44" i="1" s="1"/>
  <c r="S44" i="1" l="1"/>
  <c r="R45" i="1"/>
  <c r="S45" i="1" s="1"/>
  <c r="S43" i="1"/>
  <c r="R46" i="1" l="1"/>
  <c r="S46" i="1" s="1"/>
  <c r="R47" i="1" l="1"/>
  <c r="S47" i="1" s="1"/>
  <c r="R48" i="1" l="1"/>
  <c r="S48" i="1" s="1"/>
  <c r="R49" i="1" l="1"/>
  <c r="S49" i="1" s="1"/>
  <c r="R50" i="1" l="1"/>
  <c r="S50" i="1" s="1"/>
  <c r="R51" i="1"/>
  <c r="S51" i="1" s="1"/>
  <c r="R52" i="1" l="1"/>
  <c r="S52" i="1" l="1"/>
  <c r="R53" i="1"/>
  <c r="S53" i="1" s="1"/>
  <c r="R54" i="1" l="1"/>
  <c r="S54" i="1" s="1"/>
  <c r="S55" i="1" s="1"/>
  <c r="O12" i="1" s="1"/>
  <c r="R55" i="1" l="1"/>
  <c r="F57" i="1" l="1"/>
  <c r="N12" i="1"/>
  <c r="M12" i="1" s="1"/>
  <c r="F59" i="1" l="1"/>
  <c r="F60" i="1" s="1"/>
  <c r="G60" i="1" l="1"/>
  <c r="F61" i="1"/>
  <c r="G61" i="1" s="1"/>
  <c r="G59" i="1"/>
  <c r="F62" i="1" l="1"/>
  <c r="G62" i="1" s="1"/>
  <c r="F63" i="1" l="1"/>
  <c r="G63" i="1" s="1"/>
  <c r="F64" i="1" l="1"/>
  <c r="G64" i="1" s="1"/>
  <c r="F65" i="1" l="1"/>
  <c r="F66" i="1" s="1"/>
  <c r="G66" i="1" s="1"/>
  <c r="G65" i="1" l="1"/>
  <c r="F67" i="1"/>
  <c r="G67" i="1" s="1"/>
  <c r="F68" i="1" l="1"/>
  <c r="G68" i="1" s="1"/>
  <c r="F69" i="1"/>
  <c r="G69" i="1" l="1"/>
  <c r="F70" i="1"/>
  <c r="G70" i="1" l="1"/>
  <c r="G71" i="1" s="1"/>
  <c r="O13" i="1" s="1"/>
  <c r="F71" i="1"/>
  <c r="L57" i="1" l="1"/>
  <c r="N13" i="1"/>
  <c r="M13" i="1" s="1"/>
  <c r="L59" i="1" l="1"/>
  <c r="M59" i="1" l="1"/>
  <c r="L60" i="1"/>
  <c r="M60" i="1" l="1"/>
  <c r="L61" i="1"/>
  <c r="M61" i="1" l="1"/>
  <c r="L62" i="1"/>
  <c r="M62" i="1" s="1"/>
  <c r="L63" i="1" l="1"/>
  <c r="M63" i="1" l="1"/>
  <c r="L64" i="1"/>
  <c r="M64" i="1" s="1"/>
  <c r="L65" i="1" l="1"/>
  <c r="M65" i="1" l="1"/>
  <c r="L66" i="1"/>
  <c r="M66" i="1" l="1"/>
  <c r="L67" i="1"/>
  <c r="M67" i="1" l="1"/>
  <c r="L68" i="1"/>
  <c r="M68" i="1" l="1"/>
  <c r="L69" i="1"/>
  <c r="M69" i="1" l="1"/>
  <c r="L70" i="1"/>
  <c r="M70" i="1" l="1"/>
  <c r="M71" i="1" s="1"/>
  <c r="O14" i="1" s="1"/>
  <c r="L71" i="1"/>
  <c r="N14" i="1" l="1"/>
  <c r="M14" i="1" s="1"/>
  <c r="R57" i="1"/>
  <c r="R59" i="1" l="1"/>
  <c r="R60" i="1" s="1"/>
  <c r="S60" i="1" l="1"/>
  <c r="R61" i="1"/>
  <c r="S61" i="1" s="1"/>
  <c r="S59" i="1"/>
  <c r="R62" i="1" l="1"/>
  <c r="S62" i="1" s="1"/>
  <c r="R63" i="1" l="1"/>
  <c r="S63" i="1" s="1"/>
  <c r="R64" i="1" l="1"/>
  <c r="R65" i="1" s="1"/>
  <c r="S65" i="1" l="1"/>
  <c r="R66" i="1"/>
  <c r="S64" i="1"/>
  <c r="S66" i="1" l="1"/>
  <c r="R67" i="1"/>
  <c r="S67" i="1" l="1"/>
  <c r="R68" i="1"/>
  <c r="S68" i="1" l="1"/>
  <c r="R69" i="1"/>
  <c r="S69" i="1" l="1"/>
  <c r="R70" i="1"/>
  <c r="S70" i="1" l="1"/>
  <c r="S71" i="1" s="1"/>
  <c r="O15" i="1" s="1"/>
  <c r="R71" i="1"/>
  <c r="F73" i="1" l="1"/>
  <c r="N15" i="1"/>
  <c r="M15" i="1" s="1"/>
  <c r="F75" i="1" l="1"/>
  <c r="G75" i="1" l="1"/>
  <c r="F76" i="1"/>
  <c r="G76" i="1" l="1"/>
  <c r="F77" i="1"/>
  <c r="G77" i="1" l="1"/>
  <c r="F78" i="1"/>
  <c r="G78" i="1" s="1"/>
  <c r="F79" i="1" l="1"/>
  <c r="G79" i="1" s="1"/>
  <c r="F80" i="1" l="1"/>
  <c r="G80" i="1" s="1"/>
  <c r="F81" i="1" l="1"/>
  <c r="G81" i="1" s="1"/>
  <c r="F82" i="1" l="1"/>
  <c r="G82" i="1" s="1"/>
  <c r="F83" i="1" l="1"/>
  <c r="G83" i="1" s="1"/>
  <c r="F84" i="1" l="1"/>
  <c r="G84" i="1" s="1"/>
  <c r="F85" i="1"/>
  <c r="G85" i="1" s="1"/>
  <c r="F86" i="1" l="1"/>
  <c r="G86" i="1" s="1"/>
  <c r="G87" i="1" s="1"/>
  <c r="O16" i="1" s="1"/>
  <c r="F87" i="1" l="1"/>
  <c r="L73" i="1" s="1"/>
  <c r="N16" i="1" l="1"/>
  <c r="M16" i="1" s="1"/>
  <c r="L75" i="1"/>
  <c r="L76" i="1" s="1"/>
  <c r="M76" i="1" s="1"/>
  <c r="L77" i="1" l="1"/>
  <c r="M77" i="1" s="1"/>
  <c r="M75" i="1"/>
  <c r="L78" i="1" l="1"/>
  <c r="M78" i="1" s="1"/>
  <c r="L79" i="1" l="1"/>
  <c r="M79" i="1" s="1"/>
  <c r="L80" i="1" l="1"/>
  <c r="M80" i="1" s="1"/>
  <c r="L81" i="1"/>
  <c r="M81" i="1" s="1"/>
  <c r="L82" i="1" l="1"/>
  <c r="M82" i="1" s="1"/>
  <c r="L83" i="1" l="1"/>
  <c r="M83" i="1" s="1"/>
  <c r="L84" i="1" l="1"/>
  <c r="M84" i="1" s="1"/>
  <c r="L85" i="1"/>
  <c r="M85" i="1" s="1"/>
  <c r="L86" i="1" l="1"/>
  <c r="M86" i="1" s="1"/>
  <c r="M87" i="1" s="1"/>
  <c r="O17" i="1" s="1"/>
  <c r="L87" i="1" l="1"/>
  <c r="R73" i="1" s="1"/>
  <c r="R75" i="1"/>
  <c r="N17" i="1" l="1"/>
  <c r="M17" i="1" s="1"/>
  <c r="S75" i="1"/>
  <c r="R76" i="1"/>
  <c r="S76" i="1" l="1"/>
  <c r="R77" i="1"/>
  <c r="R78" i="1" l="1"/>
  <c r="S78" i="1" s="1"/>
  <c r="S77" i="1"/>
  <c r="R79" i="1" l="1"/>
  <c r="R80" i="1" s="1"/>
  <c r="S80" i="1" s="1"/>
  <c r="R81" i="1" l="1"/>
  <c r="S81" i="1" s="1"/>
  <c r="S79" i="1"/>
  <c r="R82" i="1" l="1"/>
  <c r="S82" i="1" s="1"/>
  <c r="R83" i="1" l="1"/>
  <c r="S83" i="1" s="1"/>
  <c r="R84" i="1" l="1"/>
  <c r="S84" i="1" s="1"/>
  <c r="R85" i="1" l="1"/>
  <c r="S85" i="1" s="1"/>
  <c r="R86" i="1"/>
  <c r="S86" i="1" l="1"/>
  <c r="S87" i="1" s="1"/>
  <c r="O18" i="1" s="1"/>
  <c r="R87" i="1"/>
  <c r="F89" i="1" l="1"/>
  <c r="N18" i="1"/>
  <c r="M18" i="1" s="1"/>
  <c r="F91" i="1" l="1"/>
  <c r="F92" i="1" s="1"/>
  <c r="G92" i="1" s="1"/>
  <c r="F93" i="1" l="1"/>
  <c r="G93" i="1" s="1"/>
  <c r="G91" i="1"/>
  <c r="F94" i="1" l="1"/>
  <c r="G94" i="1" s="1"/>
  <c r="F95" i="1"/>
  <c r="G95" i="1" l="1"/>
  <c r="F96" i="1"/>
  <c r="G96" i="1" l="1"/>
  <c r="F97" i="1"/>
  <c r="G97" i="1" s="1"/>
  <c r="F98" i="1" l="1"/>
  <c r="F99" i="1" s="1"/>
  <c r="G99" i="1" l="1"/>
  <c r="F100" i="1"/>
  <c r="G100" i="1" s="1"/>
  <c r="G98" i="1"/>
  <c r="F101" i="1" l="1"/>
  <c r="G101" i="1" l="1"/>
  <c r="F102" i="1"/>
  <c r="G102" i="1" s="1"/>
  <c r="G103" i="1" s="1"/>
  <c r="O19" i="1" s="1"/>
  <c r="F103" i="1" l="1"/>
  <c r="N19" i="1" s="1"/>
  <c r="L89" i="1" l="1"/>
  <c r="L91" i="1" s="1"/>
  <c r="L92" i="1" s="1"/>
  <c r="M92" i="1" s="1"/>
  <c r="M19" i="1"/>
  <c r="L93" i="1" l="1"/>
  <c r="M93" i="1" s="1"/>
  <c r="M91" i="1"/>
  <c r="L94" i="1" l="1"/>
  <c r="L95" i="1" s="1"/>
  <c r="M95" i="1" s="1"/>
  <c r="L96" i="1" l="1"/>
  <c r="M96" i="1" s="1"/>
  <c r="M94" i="1"/>
  <c r="L97" i="1" l="1"/>
  <c r="M97" i="1" s="1"/>
  <c r="L98" i="1"/>
  <c r="M98" i="1" s="1"/>
  <c r="L99" i="1" l="1"/>
  <c r="M99" i="1" s="1"/>
  <c r="L100" i="1"/>
  <c r="M100" i="1" s="1"/>
  <c r="L101" i="1" l="1"/>
  <c r="M101" i="1" s="1"/>
  <c r="L102" i="1"/>
  <c r="M102" i="1" l="1"/>
  <c r="M103" i="1" s="1"/>
  <c r="O20" i="1" s="1"/>
  <c r="L103" i="1"/>
  <c r="N20" i="1" l="1"/>
  <c r="R89" i="1"/>
  <c r="R91" i="1" l="1"/>
  <c r="R92" i="1"/>
  <c r="S92" i="1" s="1"/>
  <c r="M20" i="1"/>
  <c r="R93" i="1" l="1"/>
  <c r="S91" i="1"/>
  <c r="S93" i="1" l="1"/>
  <c r="R94" i="1"/>
  <c r="S94" i="1" l="1"/>
  <c r="R95" i="1"/>
  <c r="S95" i="1" l="1"/>
  <c r="R96" i="1"/>
  <c r="S96" i="1" s="1"/>
  <c r="R97" i="1" l="1"/>
  <c r="S97" i="1" s="1"/>
  <c r="R98" i="1" l="1"/>
  <c r="S98" i="1" l="1"/>
  <c r="R99" i="1"/>
  <c r="S99" i="1" l="1"/>
  <c r="R100" i="1"/>
  <c r="S100" i="1" l="1"/>
  <c r="R101" i="1"/>
  <c r="S101" i="1" l="1"/>
  <c r="R102" i="1"/>
  <c r="S102" i="1" l="1"/>
  <c r="S103" i="1" s="1"/>
  <c r="O21" i="1" s="1"/>
  <c r="O22" i="1" s="1"/>
  <c r="J12" i="1" s="1"/>
  <c r="J17" i="1" s="1"/>
  <c r="R103" i="1"/>
  <c r="N21" i="1" s="1"/>
  <c r="M21" i="1" l="1"/>
  <c r="N22" i="1"/>
  <c r="J7" i="1" s="1"/>
</calcChain>
</file>

<file path=xl/sharedStrings.xml><?xml version="1.0" encoding="utf-8"?>
<sst xmlns="http://schemas.openxmlformats.org/spreadsheetml/2006/main" count="290" uniqueCount="38">
  <si>
    <t>Dias Mora</t>
  </si>
  <si>
    <t>MES</t>
  </si>
  <si>
    <t>LIQUIDACIÓN INTERESES MORATORIOS</t>
  </si>
  <si>
    <t>NIT</t>
  </si>
  <si>
    <t>Fecha de Pago</t>
  </si>
  <si>
    <t>DATOS DE ENTRADA</t>
  </si>
  <si>
    <t>VALOR INTERESES</t>
  </si>
  <si>
    <t>DIAS EN MORA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</si>
  <si>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</si>
  <si>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</si>
  <si>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</si>
  <si>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</si>
  <si>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</si>
  <si>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</si>
  <si>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</si>
  <si>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</si>
  <si>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</si>
  <si>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</si>
  <si>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</si>
  <si>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</si>
  <si>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Mes</t>
  </si>
  <si>
    <t>Tasa</t>
  </si>
  <si>
    <t>Nro Mes</t>
  </si>
  <si>
    <t>Valor Impuesto</t>
  </si>
  <si>
    <t>Fecha Fin Mes</t>
  </si>
  <si>
    <t>Fecha Liquidación:</t>
  </si>
  <si>
    <t>Contribuyente (Razón Social)</t>
  </si>
  <si>
    <t>Año</t>
  </si>
  <si>
    <t>Días en Mora</t>
  </si>
  <si>
    <t>Total</t>
  </si>
  <si>
    <t>Fecha Vencimiento</t>
  </si>
  <si>
    <t>Valor Intereses *</t>
  </si>
  <si>
    <r>
      <rPr>
        <b/>
        <sz val="10"/>
        <color theme="1" tint="0.249977111117893"/>
        <rFont val="Arial"/>
        <family val="2"/>
      </rPr>
      <t>TOTAL A PAGAR</t>
    </r>
    <r>
      <rPr>
        <b/>
        <sz val="9"/>
        <color theme="1" tint="0.249977111117893"/>
        <rFont val="Arial"/>
        <family val="2"/>
      </rPr>
      <t xml:space="preserve">
</t>
    </r>
    <r>
      <rPr>
        <sz val="8"/>
        <color theme="1" tint="0.249977111117893"/>
        <rFont val="Arial"/>
        <family val="2"/>
      </rPr>
      <t>Valor Impuesto + Intereses</t>
    </r>
  </si>
  <si>
    <t>* Todos los Años: Valor Intereses en Miles de pesos</t>
  </si>
  <si>
    <t>* Cifra en Miles de Pesos</t>
  </si>
  <si>
    <t>Descargar</t>
  </si>
  <si>
    <t>Esta es la circular de la Dian con base a la cual se realiza la liquidación de los intereses</t>
  </si>
  <si>
    <t>Esta tabla se debe estar actualizando en la medida que se publiquen las Tasas de Impuesto de Renta y Complementarios: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</si>
</sst>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800]dddd\,\ mmmm\ dd\,\ yyyy"/>
    <numFmt numFmtId="165" formatCode="&quot;$&quot;#,##0.00"/>
    <numFmt numFmtId="166" formatCode="0.000%"/>
    <numFmt numFmtId="167" formatCode="&quot;$&quot;#,##0"/>
    <numFmt numFmtId="168" formatCode="0.0000000000000000%"/>
    <numFmt numFmtId="169" formatCode="0.0000000000000000"/>
    <numFmt numFmtId="170" formatCode="0.00000000000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9"/>
      <color theme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1" tint="0.249977111117893"/>
      <name val="Arial"/>
      <family val="2"/>
    </font>
    <font>
      <b/>
      <sz val="9"/>
      <color theme="1" tint="0.14999847407452621"/>
      <name val="Arial"/>
      <family val="2"/>
    </font>
    <font>
      <b/>
      <sz val="28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/>
      <name val="Arial"/>
      <family val="2"/>
    </font>
    <font>
      <b/>
      <u/>
      <sz val="16"/>
      <color theme="1" tint="0.34998626667073579"/>
      <name val="Arial"/>
      <family val="2"/>
    </font>
    <font>
      <b/>
      <u/>
      <sz val="16"/>
      <color theme="8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3"/>
      <name val="Arial"/>
      <family val="2"/>
    </font>
    <font>
      <u/>
      <sz val="9"/>
      <color theme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8"/>
      <color theme="1" tint="0.34998626667073579"/>
      <name val="Arial"/>
      <family val="2"/>
    </font>
    <font>
      <b/>
      <sz val="9"/>
      <color theme="1" tint="0.499984740745262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5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1" tint="0.49998474074526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 style="thick">
        <color rgb="FFFFC000"/>
      </right>
      <top style="thin">
        <color theme="0"/>
      </top>
      <bottom/>
      <diagonal/>
    </border>
    <border>
      <left style="thin">
        <color theme="0"/>
      </left>
      <right style="thick">
        <color rgb="FFFFC000"/>
      </right>
      <top/>
      <bottom/>
      <diagonal/>
    </border>
    <border>
      <left style="thin">
        <color theme="0"/>
      </left>
      <right style="thick">
        <color rgb="FFFFC00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ck">
        <color theme="1" tint="0.499984740745262"/>
      </bottom>
      <diagonal/>
    </border>
    <border>
      <left style="thick">
        <color rgb="FFFFC00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C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rgb="FFFFC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0"/>
      </top>
      <bottom/>
      <diagonal/>
    </border>
    <border>
      <left style="medium">
        <color theme="1" tint="0.499984740745262"/>
      </left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rgb="FFFFC000"/>
      </bottom>
      <diagonal/>
    </border>
    <border>
      <left/>
      <right style="thin">
        <color theme="0"/>
      </right>
      <top/>
      <bottom style="medium">
        <color rgb="FFFFC000"/>
      </bottom>
      <diagonal/>
    </border>
    <border>
      <left style="thin">
        <color theme="0"/>
      </left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1" tint="0.499984740745262"/>
      </top>
      <bottom/>
      <diagonal/>
    </border>
    <border>
      <left/>
      <right style="thin">
        <color theme="0"/>
      </right>
      <top style="thin">
        <color theme="1" tint="0.499984740745262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7" xfId="0" applyFont="1" applyBorder="1"/>
    <xf numFmtId="0" fontId="5" fillId="0" borderId="1" xfId="0" applyFont="1" applyBorder="1"/>
    <xf numFmtId="14" fontId="5" fillId="0" borderId="1" xfId="0" applyNumberFormat="1" applyFont="1" applyBorder="1"/>
    <xf numFmtId="14" fontId="5" fillId="0" borderId="7" xfId="0" applyNumberFormat="1" applyFont="1" applyBorder="1"/>
    <xf numFmtId="0" fontId="5" fillId="0" borderId="7" xfId="0" applyFont="1" applyBorder="1"/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5" fillId="0" borderId="6" xfId="0" applyNumberFormat="1" applyFont="1" applyBorder="1"/>
    <xf numFmtId="0" fontId="6" fillId="0" borderId="25" xfId="0" applyFont="1" applyBorder="1"/>
    <xf numFmtId="0" fontId="6" fillId="0" borderId="26" xfId="0" applyFont="1" applyBorder="1"/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indent="1"/>
    </xf>
    <xf numFmtId="0" fontId="7" fillId="0" borderId="5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10" fontId="5" fillId="0" borderId="7" xfId="1" applyNumberFormat="1" applyFont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10" fontId="5" fillId="0" borderId="6" xfId="1" applyNumberFormat="1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7" fillId="0" borderId="27" xfId="0" applyFont="1" applyBorder="1" applyAlignment="1">
      <alignment horizontal="center"/>
    </xf>
    <xf numFmtId="166" fontId="5" fillId="5" borderId="7" xfId="0" applyNumberFormat="1" applyFont="1" applyFill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5" borderId="1" xfId="0" applyNumberFormat="1" applyFont="1" applyFill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6" fontId="5" fillId="5" borderId="28" xfId="0" applyNumberFormat="1" applyFont="1" applyFill="1" applyBorder="1" applyAlignment="1">
      <alignment horizontal="center"/>
    </xf>
    <xf numFmtId="166" fontId="5" fillId="0" borderId="28" xfId="0" applyNumberFormat="1" applyFont="1" applyBorder="1" applyAlignment="1">
      <alignment horizontal="center"/>
    </xf>
    <xf numFmtId="0" fontId="18" fillId="0" borderId="1" xfId="2" applyFont="1" applyBorder="1"/>
    <xf numFmtId="0" fontId="19" fillId="0" borderId="1" xfId="0" applyFont="1" applyBorder="1"/>
    <xf numFmtId="165" fontId="19" fillId="0" borderId="1" xfId="0" applyNumberFormat="1" applyFont="1" applyBorder="1"/>
    <xf numFmtId="0" fontId="20" fillId="0" borderId="7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" fillId="0" borderId="45" xfId="0" applyFont="1" applyBorder="1" applyAlignment="1"/>
    <xf numFmtId="3" fontId="20" fillId="0" borderId="7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/>
    </xf>
    <xf numFmtId="0" fontId="16" fillId="0" borderId="1" xfId="2" applyBorder="1"/>
    <xf numFmtId="0" fontId="16" fillId="0" borderId="0" xfId="2"/>
    <xf numFmtId="165" fontId="5" fillId="6" borderId="8" xfId="0" applyNumberFormat="1" applyFont="1" applyFill="1" applyBorder="1" applyAlignment="1">
      <alignment horizontal="center" vertical="center"/>
    </xf>
    <xf numFmtId="165" fontId="5" fillId="7" borderId="6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vertical="center"/>
    </xf>
    <xf numFmtId="14" fontId="2" fillId="0" borderId="7" xfId="0" applyNumberFormat="1" applyFont="1" applyBorder="1"/>
    <xf numFmtId="168" fontId="5" fillId="0" borderId="7" xfId="0" applyNumberFormat="1" applyFont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9" fontId="5" fillId="0" borderId="1" xfId="0" applyNumberFormat="1" applyFont="1" applyBorder="1"/>
    <xf numFmtId="170" fontId="5" fillId="0" borderId="1" xfId="0" applyNumberFormat="1" applyFont="1" applyBorder="1"/>
    <xf numFmtId="14" fontId="10" fillId="2" borderId="35" xfId="0" applyNumberFormat="1" applyFont="1" applyFill="1" applyBorder="1" applyAlignment="1">
      <alignment horizontal="center" vertical="center"/>
    </xf>
    <xf numFmtId="14" fontId="10" fillId="2" borderId="36" xfId="0" applyNumberFormat="1" applyFont="1" applyFill="1" applyBorder="1" applyAlignment="1">
      <alignment horizontal="center" vertical="center"/>
    </xf>
    <xf numFmtId="14" fontId="10" fillId="2" borderId="37" xfId="0" applyNumberFormat="1" applyFont="1" applyFill="1" applyBorder="1" applyAlignment="1">
      <alignment horizontal="center" vertical="center"/>
    </xf>
    <xf numFmtId="14" fontId="10" fillId="2" borderId="38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20" fillId="0" borderId="34" xfId="0" applyNumberFormat="1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165" fontId="5" fillId="0" borderId="34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4" fillId="0" borderId="3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9" fillId="0" borderId="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right" vertical="center" textRotation="90"/>
    </xf>
    <xf numFmtId="0" fontId="13" fillId="0" borderId="21" xfId="0" applyFont="1" applyBorder="1" applyAlignment="1">
      <alignment horizontal="right" vertical="center" textRotation="90"/>
    </xf>
    <xf numFmtId="0" fontId="13" fillId="0" borderId="22" xfId="0" applyFont="1" applyBorder="1" applyAlignment="1">
      <alignment horizontal="right" vertical="center" textRotation="90"/>
    </xf>
    <xf numFmtId="0" fontId="13" fillId="0" borderId="20" xfId="0" applyFont="1" applyBorder="1" applyAlignment="1">
      <alignment horizontal="center" vertical="center" textRotation="90"/>
    </xf>
    <xf numFmtId="0" fontId="13" fillId="0" borderId="21" xfId="0" applyFont="1" applyBorder="1" applyAlignment="1">
      <alignment horizontal="center" vertical="center" textRotation="90"/>
    </xf>
    <xf numFmtId="0" fontId="13" fillId="0" borderId="22" xfId="0" applyFont="1" applyBorder="1" applyAlignment="1">
      <alignment horizontal="center" vertical="center" textRotation="90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3" borderId="11" xfId="0" applyFont="1" applyFill="1" applyBorder="1" applyAlignment="1">
      <alignment horizontal="center" vertical="center" textRotation="90" wrapText="1"/>
    </xf>
    <xf numFmtId="3" fontId="11" fillId="2" borderId="14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167" fontId="12" fillId="2" borderId="14" xfId="0" applyNumberFormat="1" applyFont="1" applyFill="1" applyBorder="1" applyAlignment="1">
      <alignment horizontal="center" vertical="center" shrinkToFit="1"/>
    </xf>
    <xf numFmtId="167" fontId="12" fillId="2" borderId="15" xfId="0" applyNumberFormat="1" applyFont="1" applyFill="1" applyBorder="1" applyAlignment="1">
      <alignment horizontal="center" vertical="center" shrinkToFit="1"/>
    </xf>
    <xf numFmtId="167" fontId="12" fillId="2" borderId="16" xfId="0" applyNumberFormat="1" applyFont="1" applyFill="1" applyBorder="1" applyAlignment="1">
      <alignment horizontal="center" vertical="center" shrinkToFit="1"/>
    </xf>
    <xf numFmtId="167" fontId="12" fillId="2" borderId="17" xfId="0" applyNumberFormat="1" applyFont="1" applyFill="1" applyBorder="1" applyAlignment="1">
      <alignment horizontal="center" vertical="center" shrinkToFit="1"/>
    </xf>
    <xf numFmtId="167" fontId="14" fillId="2" borderId="14" xfId="0" applyNumberFormat="1" applyFont="1" applyFill="1" applyBorder="1" applyAlignment="1">
      <alignment horizontal="center" vertical="center" shrinkToFit="1"/>
    </xf>
    <xf numFmtId="167" fontId="14" fillId="2" borderId="15" xfId="0" applyNumberFormat="1" applyFont="1" applyFill="1" applyBorder="1" applyAlignment="1">
      <alignment horizontal="center" vertical="center" shrinkToFit="1"/>
    </xf>
    <xf numFmtId="167" fontId="14" fillId="2" borderId="16" xfId="0" applyNumberFormat="1" applyFont="1" applyFill="1" applyBorder="1" applyAlignment="1">
      <alignment horizontal="center" vertical="center" shrinkToFit="1"/>
    </xf>
    <xf numFmtId="167" fontId="14" fillId="2" borderId="17" xfId="0" applyNumberFormat="1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left" vertical="top" indent="1"/>
    </xf>
    <xf numFmtId="0" fontId="3" fillId="0" borderId="31" xfId="0" applyFont="1" applyBorder="1" applyAlignment="1">
      <alignment horizontal="left" vertical="top" indent="1"/>
    </xf>
    <xf numFmtId="0" fontId="3" fillId="0" borderId="40" xfId="0" applyFont="1" applyBorder="1" applyAlignment="1">
      <alignment horizontal="left" vertical="top" indent="1"/>
    </xf>
    <xf numFmtId="0" fontId="3" fillId="0" borderId="32" xfId="0" applyFont="1" applyBorder="1" applyAlignment="1">
      <alignment horizontal="left" vertical="top" indent="1"/>
    </xf>
    <xf numFmtId="167" fontId="10" fillId="2" borderId="35" xfId="0" applyNumberFormat="1" applyFont="1" applyFill="1" applyBorder="1" applyAlignment="1">
      <alignment horizontal="center" vertical="center"/>
    </xf>
    <xf numFmtId="167" fontId="10" fillId="2" borderId="36" xfId="0" applyNumberFormat="1" applyFont="1" applyFill="1" applyBorder="1" applyAlignment="1">
      <alignment horizontal="center" vertical="center"/>
    </xf>
    <xf numFmtId="167" fontId="10" fillId="2" borderId="37" xfId="0" applyNumberFormat="1" applyFont="1" applyFill="1" applyBorder="1" applyAlignment="1">
      <alignment horizontal="center" vertical="center"/>
    </xf>
    <xf numFmtId="167" fontId="10" fillId="2" borderId="38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indent="1"/>
    </xf>
    <xf numFmtId="165" fontId="5" fillId="0" borderId="43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9" fillId="4" borderId="35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35"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0"/>
      </font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9</xdr:row>
      <xdr:rowOff>38100</xdr:rowOff>
    </xdr:from>
    <xdr:to>
      <xdr:col>7</xdr:col>
      <xdr:colOff>647699</xdr:colOff>
      <xdr:row>16</xdr:row>
      <xdr:rowOff>152400</xdr:rowOff>
    </xdr:to>
    <xdr:sp macro="" textlink="">
      <xdr:nvSpPr>
        <xdr:cNvPr id="2" name="Cheuró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3762374" y="1352550"/>
          <a:ext cx="619125" cy="1247775"/>
        </a:xfrm>
        <a:prstGeom prst="chevron">
          <a:avLst>
            <a:gd name="adj" fmla="val 27083"/>
          </a:avLst>
        </a:pr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600075</xdr:colOff>
      <xdr:row>9</xdr:row>
      <xdr:rowOff>47625</xdr:rowOff>
    </xdr:from>
    <xdr:to>
      <xdr:col>7</xdr:col>
      <xdr:colOff>114299</xdr:colOff>
      <xdr:row>17</xdr:row>
      <xdr:rowOff>0</xdr:rowOff>
    </xdr:to>
    <xdr:sp macro="" textlink="">
      <xdr:nvSpPr>
        <xdr:cNvPr id="5" name="Cheuró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3514725" y="1362075"/>
          <a:ext cx="333374" cy="1247775"/>
        </a:xfrm>
        <a:prstGeom prst="chevron">
          <a:avLst>
            <a:gd name="adj" fmla="val 52797"/>
          </a:avLst>
        </a:prstGeom>
        <a:solidFill>
          <a:srgbClr val="FFC0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200024</xdr:colOff>
      <xdr:row>0</xdr:row>
      <xdr:rowOff>28576</xdr:rowOff>
    </xdr:from>
    <xdr:to>
      <xdr:col>16</xdr:col>
      <xdr:colOff>438149</xdr:colOff>
      <xdr:row>1</xdr:row>
      <xdr:rowOff>57151</xdr:rowOff>
    </xdr:to>
    <xdr:sp macro="[0]!ImprimirCompleto" textlink="">
      <xdr:nvSpPr>
        <xdr:cNvPr id="4" name="Rectángulo redondead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8534399" y="28576"/>
          <a:ext cx="1343025" cy="1905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Imprimir Completo</a:t>
          </a:r>
        </a:p>
      </xdr:txBody>
    </xdr:sp>
    <xdr:clientData/>
  </xdr:twoCellAnchor>
  <xdr:twoCellAnchor>
    <xdr:from>
      <xdr:col>16</xdr:col>
      <xdr:colOff>609599</xdr:colOff>
      <xdr:row>0</xdr:row>
      <xdr:rowOff>28576</xdr:rowOff>
    </xdr:from>
    <xdr:to>
      <xdr:col>18</xdr:col>
      <xdr:colOff>771524</xdr:colOff>
      <xdr:row>1</xdr:row>
      <xdr:rowOff>57151</xdr:rowOff>
    </xdr:to>
    <xdr:sp macro="[0]!ImprimirResumen" textlink="">
      <xdr:nvSpPr>
        <xdr:cNvPr id="8" name="Rectángulo redondead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10048874" y="28576"/>
          <a:ext cx="1343025" cy="1905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Imprimir Resumen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uploadgerencie.com/medios/circular-externa-dian-000003-06032013.pdf" TargetMode="External"/><Relationship Id="rId1" Type="http://schemas.openxmlformats.org/officeDocument/2006/relationships/hyperlink" Target="http://www.superfinanciera.gov.co/Cifras/informacion/mensual/historicousura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B3:V103"/>
  <sheetViews>
    <sheetView topLeftCell="A7" workbookViewId="0">
      <selection activeCell="G10" sqref="G10"/>
    </sheetView>
  </sheetViews>
  <sheetFormatPr baseColWidth="10" defaultColWidth="11.42578125" defaultRowHeight="12.75" x14ac:dyDescent="0.2"/>
  <cols>
    <col min="1" max="1" width="1.85546875" style="1" customWidth="1"/>
    <col min="2" max="2" width="4.140625" style="1" customWidth="1"/>
    <col min="3" max="3" width="4.5703125" style="1" customWidth="1"/>
    <col min="4" max="4" width="14" style="1" customWidth="1"/>
    <col min="5" max="5" width="11.42578125" style="1"/>
    <col min="6" max="6" width="7.7109375" style="1" customWidth="1"/>
    <col min="7" max="7" width="12.28515625" style="1" customWidth="1"/>
    <col min="8" max="8" width="11.42578125" style="1" customWidth="1"/>
    <col min="9" max="9" width="4.7109375" style="1" customWidth="1"/>
    <col min="10" max="11" width="11.42578125" style="1"/>
    <col min="12" max="12" width="6.28515625" style="1" customWidth="1"/>
    <col min="13" max="13" width="12.28515625" style="1" customWidth="1"/>
    <col min="14" max="14" width="11.42578125" style="1"/>
    <col min="15" max="15" width="5.140625" style="1" bestFit="1" customWidth="1"/>
    <col min="16" max="17" width="11.42578125" style="1"/>
    <col min="18" max="18" width="6.28515625" style="1" customWidth="1"/>
    <col min="19" max="19" width="12.28515625" style="1" customWidth="1"/>
    <col min="20" max="16384" width="11.42578125" style="1"/>
  </cols>
  <sheetData>
    <row r="3" spans="2:22" ht="20.25" x14ac:dyDescent="0.2">
      <c r="C3" s="25" t="s">
        <v>2</v>
      </c>
      <c r="J3" s="2"/>
      <c r="L3" s="120" t="s">
        <v>25</v>
      </c>
      <c r="M3" s="121"/>
      <c r="N3" s="117">
        <f ca="1">TODAY()</f>
        <v>44621</v>
      </c>
      <c r="O3" s="118"/>
      <c r="P3" s="118"/>
      <c r="Q3" s="119"/>
    </row>
    <row r="5" spans="2:22" x14ac:dyDescent="0.2">
      <c r="B5" s="2"/>
      <c r="C5" s="78" t="s">
        <v>26</v>
      </c>
      <c r="D5" s="79"/>
      <c r="E5" s="79"/>
      <c r="F5" s="79"/>
      <c r="G5" s="79"/>
      <c r="H5" s="78" t="s">
        <v>3</v>
      </c>
      <c r="I5" s="122"/>
      <c r="M5" s="80" t="s">
        <v>27</v>
      </c>
      <c r="N5" s="80" t="s">
        <v>28</v>
      </c>
      <c r="O5" s="66" t="s">
        <v>31</v>
      </c>
      <c r="P5" s="67"/>
    </row>
    <row r="6" spans="2:22" ht="12.75" customHeight="1" thickBot="1" x14ac:dyDescent="0.25">
      <c r="B6" s="2"/>
      <c r="C6" s="109"/>
      <c r="D6" s="110"/>
      <c r="E6" s="110"/>
      <c r="F6" s="110"/>
      <c r="G6" s="110"/>
      <c r="H6" s="109"/>
      <c r="I6" s="110"/>
      <c r="M6" s="81"/>
      <c r="N6" s="81"/>
      <c r="O6" s="68"/>
      <c r="P6" s="69"/>
    </row>
    <row r="7" spans="2:22" ht="12.75" customHeight="1" x14ac:dyDescent="0.2">
      <c r="B7" s="2"/>
      <c r="C7" s="111"/>
      <c r="D7" s="112"/>
      <c r="E7" s="112"/>
      <c r="F7" s="112"/>
      <c r="G7" s="112"/>
      <c r="H7" s="111"/>
      <c r="I7" s="112"/>
      <c r="J7" s="97">
        <f>N22</f>
        <v>65</v>
      </c>
      <c r="K7" s="98"/>
      <c r="M7" s="41">
        <f>IF(N7=0,0,IFERROR(B26,0))</f>
        <v>2022</v>
      </c>
      <c r="N7" s="38">
        <f>IFERROR(F39,0)</f>
        <v>65</v>
      </c>
      <c r="O7" s="70">
        <f>IFERROR(Liquidación!G39,0)</f>
        <v>1.9747454393442623</v>
      </c>
      <c r="P7" s="71"/>
    </row>
    <row r="8" spans="2:22" ht="12.75" customHeight="1" x14ac:dyDescent="0.2">
      <c r="B8" s="2"/>
      <c r="C8" s="2"/>
      <c r="D8" s="2"/>
      <c r="E8" s="2"/>
      <c r="F8" s="2"/>
      <c r="G8" s="2"/>
      <c r="I8" s="44"/>
      <c r="J8" s="99"/>
      <c r="K8" s="100"/>
      <c r="L8" s="2"/>
      <c r="M8" s="42">
        <f>IF(N8=0,0,IFERROR(H26,0))</f>
        <v>0</v>
      </c>
      <c r="N8" s="39">
        <f>IFERROR(L39,0)</f>
        <v>0</v>
      </c>
      <c r="O8" s="62">
        <f>IFERROR(Liquidación!M39,0)</f>
        <v>0</v>
      </c>
      <c r="P8" s="63"/>
      <c r="U8" s="2"/>
      <c r="V8" s="2"/>
    </row>
    <row r="9" spans="2:22" ht="12.75" customHeight="1" x14ac:dyDescent="0.2">
      <c r="B9" s="2"/>
      <c r="C9" s="2"/>
      <c r="D9" s="2"/>
      <c r="E9" s="2"/>
      <c r="F9" s="2"/>
      <c r="G9" s="2"/>
      <c r="H9" s="2"/>
      <c r="I9" s="2"/>
      <c r="J9" s="99"/>
      <c r="K9" s="100"/>
      <c r="L9" s="2"/>
      <c r="M9" s="42">
        <f>IF(N9=0,0,IFERROR(N26,0))</f>
        <v>0</v>
      </c>
      <c r="N9" s="39">
        <f>IFERROR(R39,0)</f>
        <v>0</v>
      </c>
      <c r="O9" s="62">
        <f>IFERROR(Liquidación!S39,0)</f>
        <v>0</v>
      </c>
      <c r="P9" s="63"/>
      <c r="U9" s="2"/>
      <c r="V9" s="2"/>
    </row>
    <row r="10" spans="2:22" ht="12.75" customHeight="1" x14ac:dyDescent="0.2">
      <c r="B10" s="2"/>
      <c r="C10" s="94" t="s">
        <v>5</v>
      </c>
      <c r="D10" s="72" t="s">
        <v>23</v>
      </c>
      <c r="E10" s="113">
        <v>44916</v>
      </c>
      <c r="F10" s="114"/>
      <c r="G10" s="3"/>
      <c r="I10" s="2"/>
      <c r="J10" s="76" t="s">
        <v>7</v>
      </c>
      <c r="K10" s="77"/>
      <c r="M10" s="42">
        <f>IF(N10=0,0,IFERROR(B42,0))</f>
        <v>0</v>
      </c>
      <c r="N10" s="39">
        <f>IFERROR(F55,0)</f>
        <v>0</v>
      </c>
      <c r="O10" s="62">
        <f>IFERROR(Liquidación!G55,0)</f>
        <v>0</v>
      </c>
      <c r="P10" s="63"/>
    </row>
    <row r="11" spans="2:22" ht="12.75" customHeight="1" x14ac:dyDescent="0.2">
      <c r="B11" s="2"/>
      <c r="C11" s="95"/>
      <c r="D11" s="73"/>
      <c r="E11" s="115"/>
      <c r="F11" s="116"/>
      <c r="G11" s="3">
        <v>42</v>
      </c>
      <c r="I11" s="2"/>
      <c r="M11" s="42">
        <f>IF(N11=0,0,IFERROR(H42,0))</f>
        <v>0</v>
      </c>
      <c r="N11" s="39">
        <f>IFERROR(L55,0)</f>
        <v>0</v>
      </c>
      <c r="O11" s="62">
        <f>IFERROR(Liquidación!M55,0)</f>
        <v>0</v>
      </c>
      <c r="P11" s="63"/>
    </row>
    <row r="12" spans="2:22" ht="12.75" customHeight="1" x14ac:dyDescent="0.2">
      <c r="B12" s="2"/>
      <c r="C12" s="95"/>
      <c r="D12" s="3"/>
      <c r="E12" s="4"/>
      <c r="F12" s="53"/>
      <c r="I12" s="2"/>
      <c r="J12" s="101">
        <f>ROUND(O22*1000,-1)</f>
        <v>1970</v>
      </c>
      <c r="K12" s="102"/>
      <c r="M12" s="42">
        <f>IF(N12=0,0,IFERROR(N42,0))</f>
        <v>0</v>
      </c>
      <c r="N12" s="39">
        <f>IFERROR(R55,0)</f>
        <v>0</v>
      </c>
      <c r="O12" s="62">
        <f>IFERROR(Liquidación!S55,0)</f>
        <v>0</v>
      </c>
      <c r="P12" s="63"/>
    </row>
    <row r="13" spans="2:22" ht="12.75" customHeight="1" x14ac:dyDescent="0.2">
      <c r="B13" s="2"/>
      <c r="C13" s="95"/>
      <c r="D13" s="74" t="s">
        <v>30</v>
      </c>
      <c r="E13" s="58">
        <v>44545</v>
      </c>
      <c r="F13" s="59"/>
      <c r="G13" s="3"/>
      <c r="I13" s="2"/>
      <c r="J13" s="103"/>
      <c r="K13" s="104"/>
      <c r="M13" s="42">
        <f>IF(N13=0,0,IFERROR(B58,0))</f>
        <v>0</v>
      </c>
      <c r="N13" s="39">
        <f>IFERROR(Liquidación!F71,0)</f>
        <v>0</v>
      </c>
      <c r="O13" s="62">
        <f>IFERROR(Liquidación!G71,0)</f>
        <v>0</v>
      </c>
      <c r="P13" s="63"/>
    </row>
    <row r="14" spans="2:22" ht="12.75" customHeight="1" x14ac:dyDescent="0.2">
      <c r="B14" s="2"/>
      <c r="C14" s="95"/>
      <c r="D14" s="75"/>
      <c r="E14" s="60"/>
      <c r="F14" s="61"/>
      <c r="G14" s="3"/>
      <c r="I14" s="2"/>
      <c r="J14" s="103"/>
      <c r="K14" s="104"/>
      <c r="M14" s="42">
        <f>IF(N14=0,0,IFERROR(H58,0))</f>
        <v>0</v>
      </c>
      <c r="N14" s="39">
        <f>IFERROR(Liquidación!L71,0)</f>
        <v>0</v>
      </c>
      <c r="O14" s="62">
        <f>IFERROR(Liquidación!M71,0)</f>
        <v>0</v>
      </c>
      <c r="P14" s="63"/>
    </row>
    <row r="15" spans="2:22" ht="12.75" customHeight="1" x14ac:dyDescent="0.2">
      <c r="B15" s="2"/>
      <c r="C15" s="95"/>
      <c r="D15" s="3"/>
      <c r="E15" s="4"/>
      <c r="F15" s="4"/>
      <c r="I15" s="2"/>
      <c r="J15" s="76" t="s">
        <v>6</v>
      </c>
      <c r="K15" s="77"/>
      <c r="L15" s="3"/>
      <c r="M15" s="42">
        <f>IF(N15=0,0,IFERROR(N58,0))</f>
        <v>0</v>
      </c>
      <c r="N15" s="39">
        <f>IFERROR(Liquidación!R71,0)</f>
        <v>0</v>
      </c>
      <c r="O15" s="62">
        <f>IFERROR(Liquidación!S71,0)</f>
        <v>0</v>
      </c>
      <c r="P15" s="63"/>
    </row>
    <row r="16" spans="2:22" x14ac:dyDescent="0.2">
      <c r="B16" s="2"/>
      <c r="C16" s="95"/>
      <c r="D16" s="72" t="s">
        <v>4</v>
      </c>
      <c r="E16" s="58">
        <v>44610</v>
      </c>
      <c r="F16" s="59"/>
      <c r="G16" s="3"/>
      <c r="I16" s="2"/>
      <c r="L16" s="3"/>
      <c r="M16" s="42">
        <f>IF(N16=0,0,IFERROR(B74,0))</f>
        <v>0</v>
      </c>
      <c r="N16" s="39">
        <f>IFERROR(Liquidación!F87,0)</f>
        <v>0</v>
      </c>
      <c r="O16" s="62">
        <f>IFERROR(Liquidación!G87,0)</f>
        <v>0</v>
      </c>
      <c r="P16" s="63"/>
    </row>
    <row r="17" spans="2:19" ht="12.75" customHeight="1" x14ac:dyDescent="0.2">
      <c r="B17" s="2"/>
      <c r="C17" s="96"/>
      <c r="D17" s="73"/>
      <c r="E17" s="60"/>
      <c r="F17" s="61"/>
      <c r="G17" s="3"/>
      <c r="I17" s="2"/>
      <c r="J17" s="105">
        <f>E10+J12</f>
        <v>46886</v>
      </c>
      <c r="K17" s="106"/>
      <c r="L17" s="3"/>
      <c r="M17" s="42">
        <f>IF(N17=0,0,IFERROR(H74,0))</f>
        <v>0</v>
      </c>
      <c r="N17" s="39">
        <f>IFERROR(Liquidación!L87,0)</f>
        <v>0</v>
      </c>
      <c r="O17" s="62">
        <f>IFERROR(Liquidación!M87,0)</f>
        <v>0</v>
      </c>
      <c r="P17" s="63"/>
    </row>
    <row r="18" spans="2:19" ht="12.75" customHeight="1" x14ac:dyDescent="0.2">
      <c r="C18" s="4"/>
      <c r="D18" s="4"/>
      <c r="E18" s="88" t="str">
        <f>IF(E16&gt;'Tasas de Interes'!B50,"Fecha de Pago es Mayor a la última fecha de Publicación de Tasas de Usura","")</f>
        <v/>
      </c>
      <c r="F18" s="89"/>
      <c r="I18" s="2"/>
      <c r="J18" s="107"/>
      <c r="K18" s="108"/>
      <c r="L18" s="3"/>
      <c r="M18" s="42">
        <f>IF(N18=0,0,IFERROR(N74,0))</f>
        <v>0</v>
      </c>
      <c r="N18" s="39">
        <f>IFERROR(R87,0)</f>
        <v>0</v>
      </c>
      <c r="O18" s="62">
        <f>IFERROR(Liquidación!S87,0)</f>
        <v>0</v>
      </c>
      <c r="P18" s="63"/>
    </row>
    <row r="19" spans="2:19" ht="12.75" customHeight="1" x14ac:dyDescent="0.2">
      <c r="C19" s="4"/>
      <c r="D19" s="4"/>
      <c r="E19" s="90"/>
      <c r="F19" s="91"/>
      <c r="I19" s="2"/>
      <c r="J19" s="107"/>
      <c r="K19" s="108"/>
      <c r="L19" s="3"/>
      <c r="M19" s="42">
        <f>IF(N19=0,0,IFERROR(B90,0))</f>
        <v>0</v>
      </c>
      <c r="N19" s="39">
        <f>IFERROR(F103,0)</f>
        <v>0</v>
      </c>
      <c r="O19" s="62">
        <f>IFERROR(Liquidación!G103,0)</f>
        <v>0</v>
      </c>
      <c r="P19" s="63"/>
    </row>
    <row r="20" spans="2:19" ht="12.75" customHeight="1" x14ac:dyDescent="0.2">
      <c r="C20" s="4"/>
      <c r="D20" s="4"/>
      <c r="E20" s="90"/>
      <c r="F20" s="91"/>
      <c r="I20" s="2"/>
      <c r="J20" s="125" t="s">
        <v>32</v>
      </c>
      <c r="K20" s="126"/>
      <c r="L20" s="3"/>
      <c r="M20" s="42">
        <f>IF(N20=0,0,IFERROR(H90,0))</f>
        <v>0</v>
      </c>
      <c r="N20" s="39">
        <f>IFERROR(L103,0)</f>
        <v>0</v>
      </c>
      <c r="O20" s="62">
        <f>IFERROR(Liquidación!M103,0)</f>
        <v>0</v>
      </c>
      <c r="P20" s="63"/>
    </row>
    <row r="21" spans="2:19" x14ac:dyDescent="0.2">
      <c r="C21" s="4"/>
      <c r="D21" s="4"/>
      <c r="E21" s="92"/>
      <c r="F21" s="93"/>
      <c r="I21" s="2"/>
      <c r="J21" s="127"/>
      <c r="K21" s="128"/>
      <c r="L21" s="3"/>
      <c r="M21" s="43">
        <f>IF(N21=0,0,IFERROR(N90,0))</f>
        <v>0</v>
      </c>
      <c r="N21" s="40">
        <f>IFERROR(R103,0)</f>
        <v>0</v>
      </c>
      <c r="O21" s="123">
        <f>IFERROR(Liquidación!S103,0)</f>
        <v>0</v>
      </c>
      <c r="P21" s="124"/>
    </row>
    <row r="22" spans="2:19" x14ac:dyDescent="0.2">
      <c r="C22" s="4"/>
      <c r="D22" s="4"/>
      <c r="E22" s="4"/>
      <c r="I22" s="2"/>
      <c r="J22" s="4"/>
      <c r="K22" s="4"/>
      <c r="L22" s="3"/>
      <c r="M22" s="37" t="s">
        <v>29</v>
      </c>
      <c r="N22" s="45">
        <f>SUM(N7:N21)</f>
        <v>65</v>
      </c>
      <c r="O22" s="64">
        <f>SUM(O7:O21)</f>
        <v>1.9747454393442623</v>
      </c>
      <c r="P22" s="65"/>
      <c r="Q22" s="47" t="s">
        <v>34</v>
      </c>
    </row>
    <row r="23" spans="2:19" x14ac:dyDescent="0.2">
      <c r="C23" s="4"/>
      <c r="D23" s="4"/>
      <c r="E23" s="4"/>
      <c r="I23" s="2"/>
      <c r="J23" s="4">
        <v>444</v>
      </c>
      <c r="K23" s="4"/>
      <c r="L23" s="3"/>
    </row>
    <row r="24" spans="2:19" ht="21" customHeight="1" x14ac:dyDescent="0.2">
      <c r="C24" s="46" t="s">
        <v>33</v>
      </c>
      <c r="J24" s="4"/>
      <c r="K24" s="4"/>
    </row>
    <row r="25" spans="2:19" s="35" customFormat="1" ht="12.75" hidden="1" customHeight="1" x14ac:dyDescent="0.2">
      <c r="B25" s="35">
        <f>IF(ISERROR(B26),"E",B26)</f>
        <v>2022</v>
      </c>
      <c r="F25" s="35">
        <v>0</v>
      </c>
      <c r="G25" s="36"/>
      <c r="H25" s="35" t="str">
        <f>IF(ISERROR(H26),"E",H26)</f>
        <v>E</v>
      </c>
      <c r="L25" s="35">
        <f>F25+F39</f>
        <v>65</v>
      </c>
      <c r="M25" s="36"/>
      <c r="N25" s="35" t="str">
        <f>IF(ISERROR(N26),"E",N26)</f>
        <v>E</v>
      </c>
      <c r="R25" s="35" t="e">
        <f>L25+L39</f>
        <v>#N/A</v>
      </c>
      <c r="S25" s="36"/>
    </row>
    <row r="26" spans="2:19" ht="24.75" customHeight="1" thickBot="1" x14ac:dyDescent="0.25">
      <c r="B26" s="85">
        <v>2022</v>
      </c>
      <c r="C26" s="10" t="s">
        <v>20</v>
      </c>
      <c r="D26" s="9" t="s">
        <v>21</v>
      </c>
      <c r="E26" s="9" t="s">
        <v>24</v>
      </c>
      <c r="F26" s="9" t="s">
        <v>0</v>
      </c>
      <c r="G26" s="9" t="s">
        <v>31</v>
      </c>
      <c r="H26" s="82" t="e">
        <f>IF(YEAR($E$16)&lt;&gt;$B$26,$B$26+1,NA())</f>
        <v>#N/A</v>
      </c>
      <c r="I26" s="10" t="s">
        <v>20</v>
      </c>
      <c r="J26" s="9" t="s">
        <v>21</v>
      </c>
      <c r="K26" s="9" t="s">
        <v>24</v>
      </c>
      <c r="L26" s="9" t="s">
        <v>0</v>
      </c>
      <c r="M26" s="9" t="s">
        <v>31</v>
      </c>
      <c r="N26" s="82" t="e">
        <f>IF(YEAR($E$16)&lt;&gt;$H$26,$H$26+1,NA())</f>
        <v>#N/A</v>
      </c>
      <c r="O26" s="10" t="s">
        <v>20</v>
      </c>
      <c r="P26" s="9" t="s">
        <v>21</v>
      </c>
      <c r="Q26" s="9" t="s">
        <v>24</v>
      </c>
      <c r="R26" s="9" t="s">
        <v>0</v>
      </c>
      <c r="S26" s="9" t="s">
        <v>31</v>
      </c>
    </row>
    <row r="27" spans="2:19" ht="12.75" customHeight="1" thickTop="1" x14ac:dyDescent="0.2">
      <c r="B27" s="86"/>
      <c r="C27" s="19" t="s">
        <v>8</v>
      </c>
      <c r="D27" s="22">
        <f>INDEX('Tasas de Interes'!$D$3:$BB$14,MATCH($C27,'Tasas de Interes'!$B$3:$B$14,0),MATCH($B$26,'Tasas de Interes'!$D$2:$BB$2,0))</f>
        <v>0.24490000000000001</v>
      </c>
      <c r="E27" s="7">
        <f>EOMONTH(DATE($B$26,VLOOKUP(C28,'Tasas de Interes'!$B$3:$C$14,2,0),0),0)</f>
        <v>44592</v>
      </c>
      <c r="F27" s="14">
        <f>IF(E27&lt;$E$13,0,IF(E27&gt;$E$16,$E$16-$E$13-SUM($F$25:F26),E27-$E$13-SUM($F$25:F26)))</f>
        <v>47</v>
      </c>
      <c r="G27" s="50">
        <f>($E$10*(D27/366)*F27)/1000</f>
        <v>1.4125591114754099</v>
      </c>
      <c r="H27" s="83"/>
      <c r="I27" s="19" t="s">
        <v>8</v>
      </c>
      <c r="J27" s="22" t="e">
        <f>INDEX('Tasas de Interes'!$D$3:$BB$14,MATCH($I27,'Tasas de Interes'!$B$3:$B$14,0),MATCH($H$26,'Tasas de Interes'!$D$2:$BB$2,0))</f>
        <v>#N/A</v>
      </c>
      <c r="K27" s="7" t="e">
        <f>EOMONTH(DATE($H$26,VLOOKUP(I28,'Tasas de Interes'!$B$3:$C$14,2,0),0),0)</f>
        <v>#N/A</v>
      </c>
      <c r="L27" s="14" t="e">
        <f>IF(K27&lt;$E$13,0,IF(K27&gt;$E$16,$E$16-$E$13-SUM($L$25:L26),K27-$E$13-SUM($L$25:L26)))</f>
        <v>#N/A</v>
      </c>
      <c r="M27" s="52" t="e">
        <f>($E$10*(J27/366)*L27)/1000</f>
        <v>#N/A</v>
      </c>
      <c r="N27" s="83"/>
      <c r="O27" s="19" t="s">
        <v>8</v>
      </c>
      <c r="P27" s="22" t="e">
        <f>INDEX('Tasas de Interes'!$D$3:$BB$14,MATCH($O27,'Tasas de Interes'!$B$3:$B$14,0),MATCH($N$26,'Tasas de Interes'!$D$2:$BB$2,0))</f>
        <v>#N/A</v>
      </c>
      <c r="Q27" s="7" t="e">
        <f>EOMONTH(DATE($N$26,VLOOKUP(O28,'Tasas de Interes'!$B$3:$C$14,2,0),0),0)</f>
        <v>#N/A</v>
      </c>
      <c r="R27" s="14" t="e">
        <f>IF(Q27&lt;$E$13,0,IF(Q27&gt;$E$16,$E$16-$E$13-SUM($R$25:R26),Q27-$E$13-SUM($R$25:R26)))</f>
        <v>#N/A</v>
      </c>
      <c r="S27" s="52" t="e">
        <f>($E$10*(P27/366)*R27)/1000</f>
        <v>#N/A</v>
      </c>
    </row>
    <row r="28" spans="2:19" x14ac:dyDescent="0.2">
      <c r="B28" s="86"/>
      <c r="C28" s="20" t="s">
        <v>9</v>
      </c>
      <c r="D28" s="23">
        <f>INDEX('Tasas de Interes'!$D$3:$BB$14,MATCH($C28,'Tasas de Interes'!$B$3:$B$14,0),MATCH($B$26,'Tasas de Interes'!$D$2:$BB$2,0))</f>
        <v>0.2545</v>
      </c>
      <c r="E28" s="6">
        <f>EOMONTH(DATE($B$26,VLOOKUP(C29,'Tasas de Interes'!$B$3:$C$14,2,0),0),0)</f>
        <v>44620</v>
      </c>
      <c r="F28" s="15">
        <f>IF(E28&lt;$E$13,0,IF(E28&gt;$E$16,$E$16-$E$13-SUM($F$25:F27),E28-$E$13-SUM($F$25:F27)))</f>
        <v>18</v>
      </c>
      <c r="G28" s="50">
        <f>($E$10*(D28/366)*F28)/1000</f>
        <v>0.56218632786885248</v>
      </c>
      <c r="H28" s="83"/>
      <c r="I28" s="20" t="s">
        <v>9</v>
      </c>
      <c r="J28" s="23" t="e">
        <f>INDEX('Tasas de Interes'!$D$3:$BB$14,MATCH($I28,'Tasas de Interes'!$B$3:$B$14,0),MATCH($H$26,'Tasas de Interes'!$D$2:$BB$2,0))</f>
        <v>#N/A</v>
      </c>
      <c r="K28" s="6" t="e">
        <f>EOMONTH(DATE($H$26,VLOOKUP(I29,'Tasas de Interes'!$B$3:$C$14,2,0),0),0)</f>
        <v>#N/A</v>
      </c>
      <c r="L28" s="15" t="e">
        <f>IF(K28&lt;$E$13,0,IF(K28&gt;$E$16,$E$16-$E$13-SUM($L$25:L27),K28-$E$13-SUM($L$25:L27)))</f>
        <v>#N/A</v>
      </c>
      <c r="M28" s="52" t="e">
        <f>($E$10*(J28/366)*L28)/1000</f>
        <v>#N/A</v>
      </c>
      <c r="N28" s="83"/>
      <c r="O28" s="20" t="s">
        <v>9</v>
      </c>
      <c r="P28" s="23" t="e">
        <f>INDEX('Tasas de Interes'!$D$3:$BB$14,MATCH($O28,'Tasas de Interes'!$B$3:$B$14,0),MATCH($N$26,'Tasas de Interes'!$D$2:$BB$2,0))</f>
        <v>#N/A</v>
      </c>
      <c r="Q28" s="6" t="e">
        <f>EOMONTH(DATE($N$26,VLOOKUP(O29,'Tasas de Interes'!$B$3:$C$14,2,0),0),0)</f>
        <v>#N/A</v>
      </c>
      <c r="R28" s="15" t="e">
        <f>IF(Q28&lt;$E$13,0,IF(Q28&gt;$E$16,$E$16-$E$13-SUM($R$25:R27),Q28-$E$13-SUM($R$25:R27)))</f>
        <v>#N/A</v>
      </c>
      <c r="S28" s="52" t="e">
        <f>($E$10*(P28/366)*R28)/1000</f>
        <v>#N/A</v>
      </c>
    </row>
    <row r="29" spans="2:19" x14ac:dyDescent="0.2">
      <c r="B29" s="86"/>
      <c r="C29" s="20" t="s">
        <v>10</v>
      </c>
      <c r="D29" s="23">
        <f>INDEX('Tasas de Interes'!$D$3:$BB$14,MATCH($C29,'Tasas de Interes'!$B$3:$B$14,0),MATCH($B$26,'Tasas de Interes'!$D$2:$BB$2,0))</f>
        <v>0.2571</v>
      </c>
      <c r="E29" s="6">
        <f>EOMONTH(DATE($B$26,VLOOKUP(C30,'Tasas de Interes'!$B$3:$C$14,2,0),0),0)</f>
        <v>44651</v>
      </c>
      <c r="F29" s="15">
        <f>IF(E29&lt;$E$13,0,IF(E29&gt;$E$16,$E$16-$E$13-SUM($F$25:F28),E29-$E$13-SUM($F$25:F28)))</f>
        <v>0</v>
      </c>
      <c r="G29" s="50">
        <f>($E$10*(D29/366)*F29)/1000</f>
        <v>0</v>
      </c>
      <c r="H29" s="83"/>
      <c r="I29" s="20" t="s">
        <v>10</v>
      </c>
      <c r="J29" s="23" t="e">
        <f>INDEX('Tasas de Interes'!$D$3:$BB$14,MATCH($I29,'Tasas de Interes'!$B$3:$B$14,0),MATCH($H$26,'Tasas de Interes'!$D$2:$BB$2,0))</f>
        <v>#N/A</v>
      </c>
      <c r="K29" s="6" t="e">
        <f>EOMONTH(DATE($H$26,VLOOKUP(I30,'Tasas de Interes'!$B$3:$C$14,2,0),0),0)</f>
        <v>#N/A</v>
      </c>
      <c r="L29" s="15" t="e">
        <f>IF(K29&lt;$E$13,0,IF(K29&gt;$E$16,$E$16-$E$13-SUM($L$25:L28),K29-$E$13-SUM($L$25:L28)))</f>
        <v>#N/A</v>
      </c>
      <c r="M29" s="52" t="e">
        <f>($E$10*(J29/366)*L29)/1000</f>
        <v>#N/A</v>
      </c>
      <c r="N29" s="83"/>
      <c r="O29" s="20" t="s">
        <v>10</v>
      </c>
      <c r="P29" s="23" t="e">
        <f>INDEX('Tasas de Interes'!$D$3:$BB$14,MATCH($O29,'Tasas de Interes'!$B$3:$B$14,0),MATCH($N$26,'Tasas de Interes'!$D$2:$BB$2,0))</f>
        <v>#N/A</v>
      </c>
      <c r="Q29" s="6" t="e">
        <f>EOMONTH(DATE($N$26,VLOOKUP(O30,'Tasas de Interes'!$B$3:$C$14,2,0),0),0)</f>
        <v>#N/A</v>
      </c>
      <c r="R29" s="15" t="e">
        <f>IF(Q29&lt;$E$13,0,IF(Q29&gt;$E$16,$E$16-$E$13-SUM($R$25:R28),Q29-$E$13-SUM($R$25:R28)))</f>
        <v>#N/A</v>
      </c>
      <c r="S29" s="52" t="e">
        <f>($E$10*(P29/366)*R29)/1000</f>
        <v>#N/A</v>
      </c>
    </row>
    <row r="30" spans="2:19" x14ac:dyDescent="0.2">
      <c r="B30" s="86"/>
      <c r="C30" s="20" t="s">
        <v>11</v>
      </c>
      <c r="D30" s="23">
        <f>INDEX('Tasas de Interes'!$D$3:$BB$14,MATCH($C30,'Tasas de Interes'!$B$3:$B$14,0),MATCH($B$26,'Tasas de Interes'!$D$2:$BB$2,0))</f>
        <v>0</v>
      </c>
      <c r="E30" s="6">
        <f>EOMONTH(DATE($B$26,VLOOKUP(C31,'Tasas de Interes'!$B$3:$C$14,2,0),0),0)</f>
        <v>44681</v>
      </c>
      <c r="F30" s="15">
        <f>IF(E30&lt;$E$13,0,IF(E30&gt;$E$16,$E$16-$E$13-SUM($F$25:F29),E30-$E$13-SUM($F$25:F29)))</f>
        <v>0</v>
      </c>
      <c r="G30" s="50">
        <f t="shared" ref="G30:G35" si="0">($E$10*(D30/366)*F30)/1000</f>
        <v>0</v>
      </c>
      <c r="H30" s="83"/>
      <c r="I30" s="20" t="s">
        <v>11</v>
      </c>
      <c r="J30" s="23" t="e">
        <f>INDEX('Tasas de Interes'!$D$3:$BB$14,MATCH($I30,'Tasas de Interes'!$B$3:$B$14,0),MATCH($H$26,'Tasas de Interes'!$D$2:$BB$2,0))</f>
        <v>#N/A</v>
      </c>
      <c r="K30" s="6" t="e">
        <f>EOMONTH(DATE($H$26,VLOOKUP(I31,'Tasas de Interes'!$B$3:$C$14,2,0),0),0)</f>
        <v>#N/A</v>
      </c>
      <c r="L30" s="15" t="e">
        <f>IF(K30&lt;$E$13,0,IF(K30&gt;$E$16,$E$16-$E$13-SUM($L$25:L29),K30-$E$13-SUM($L$25:L29)))</f>
        <v>#N/A</v>
      </c>
      <c r="M30" s="52" t="e">
        <f t="shared" ref="M30:M35" si="1">($E$10*(J30/366)*L30)/1000</f>
        <v>#N/A</v>
      </c>
      <c r="N30" s="83"/>
      <c r="O30" s="20" t="s">
        <v>11</v>
      </c>
      <c r="P30" s="23" t="e">
        <f>INDEX('Tasas de Interes'!$D$3:$BB$14,MATCH($O30,'Tasas de Interes'!$B$3:$B$14,0),MATCH($N$26,'Tasas de Interes'!$D$2:$BB$2,0))</f>
        <v>#N/A</v>
      </c>
      <c r="Q30" s="6" t="e">
        <f>EOMONTH(DATE($N$26,VLOOKUP(O31,'Tasas de Interes'!$B$3:$C$14,2,0),0),0)</f>
        <v>#N/A</v>
      </c>
      <c r="R30" s="15" t="e">
        <f>IF(Q30&lt;$E$13,0,IF(Q30&gt;$E$16,$E$16-$E$13-SUM($R$25:R29),Q30-$E$13-SUM($R$25:R29)))</f>
        <v>#N/A</v>
      </c>
      <c r="S30" s="52" t="e">
        <f t="shared" ref="S30:S35" si="2">($E$10*(P30/366)*R30)/1000</f>
        <v>#N/A</v>
      </c>
    </row>
    <row r="31" spans="2:19" x14ac:dyDescent="0.2">
      <c r="B31" s="86"/>
      <c r="C31" s="20" t="s">
        <v>12</v>
      </c>
      <c r="D31" s="23">
        <f>INDEX('Tasas de Interes'!$D$3:$BB$14,MATCH($C31,'Tasas de Interes'!$B$3:$B$14,0),MATCH($B$26,'Tasas de Interes'!$D$2:$BB$2,0))</f>
        <v>0</v>
      </c>
      <c r="E31" s="6">
        <f>EOMONTH(DATE($B$26,VLOOKUP(C32,'Tasas de Interes'!$B$3:$C$14,2,0),0),0)</f>
        <v>44712</v>
      </c>
      <c r="F31" s="15">
        <f>IF(E31&lt;$E$13,0,IF(E31&gt;$E$16,$E$16-$E$13-SUM($F$25:F30),E31-$E$13-SUM($F$25:F30)))</f>
        <v>0</v>
      </c>
      <c r="G31" s="50">
        <f t="shared" si="0"/>
        <v>0</v>
      </c>
      <c r="H31" s="83"/>
      <c r="I31" s="20" t="s">
        <v>12</v>
      </c>
      <c r="J31" s="23" t="e">
        <f>INDEX('Tasas de Interes'!$D$3:$BB$14,MATCH($I31,'Tasas de Interes'!$B$3:$B$14,0),MATCH($H$26,'Tasas de Interes'!$D$2:$BB$2,0))</f>
        <v>#N/A</v>
      </c>
      <c r="K31" s="6" t="e">
        <f>EOMONTH(DATE($H$26,VLOOKUP(I32,'Tasas de Interes'!$B$3:$C$14,2,0),0),0)</f>
        <v>#N/A</v>
      </c>
      <c r="L31" s="15" t="e">
        <f>IF(K31&lt;$E$13,0,IF(K31&gt;$E$16,$E$16-$E$13-SUM($L$25:L30),K31-$E$13-SUM($L$25:L30)))</f>
        <v>#N/A</v>
      </c>
      <c r="M31" s="52" t="e">
        <f t="shared" si="1"/>
        <v>#N/A</v>
      </c>
      <c r="N31" s="83"/>
      <c r="O31" s="20" t="s">
        <v>12</v>
      </c>
      <c r="P31" s="23" t="e">
        <f>INDEX('Tasas de Interes'!$D$3:$BB$14,MATCH($O31,'Tasas de Interes'!$B$3:$B$14,0),MATCH($N$26,'Tasas de Interes'!$D$2:$BB$2,0))</f>
        <v>#N/A</v>
      </c>
      <c r="Q31" s="6" t="e">
        <f>EOMONTH(DATE($N$26,VLOOKUP(O32,'Tasas de Interes'!$B$3:$C$14,2,0),0),0)</f>
        <v>#N/A</v>
      </c>
      <c r="R31" s="15" t="e">
        <f>IF(Q31&lt;$E$13,0,IF(Q31&gt;$E$16,$E$16-$E$13-SUM($R$25:R30),Q31-$E$13-SUM($R$25:R30)))</f>
        <v>#N/A</v>
      </c>
      <c r="S31" s="52" t="e">
        <f t="shared" si="2"/>
        <v>#N/A</v>
      </c>
    </row>
    <row r="32" spans="2:19" x14ac:dyDescent="0.2">
      <c r="B32" s="86"/>
      <c r="C32" s="20" t="s">
        <v>13</v>
      </c>
      <c r="D32" s="23">
        <f>INDEX('Tasas de Interes'!$D$3:$BB$14,MATCH($C32,'Tasas de Interes'!$B$3:$B$14,0),MATCH($B$26,'Tasas de Interes'!$D$2:$BB$2,0))</f>
        <v>0</v>
      </c>
      <c r="E32" s="6">
        <f>EOMONTH(DATE($B$26,VLOOKUP(C33,'Tasas de Interes'!$B$3:$C$14,2,0),0),0)</f>
        <v>44742</v>
      </c>
      <c r="F32" s="15">
        <f>IF(E32&lt;$E$13,0,IF(E32&gt;$E$16,$E$16-$E$13-SUM($F$25:F31),E32-$E$13-SUM($F$25:F31)))</f>
        <v>0</v>
      </c>
      <c r="G32" s="50">
        <f t="shared" si="0"/>
        <v>0</v>
      </c>
      <c r="H32" s="83"/>
      <c r="I32" s="20" t="s">
        <v>13</v>
      </c>
      <c r="J32" s="23" t="e">
        <f>INDEX('Tasas de Interes'!$D$3:$BB$14,MATCH($I32,'Tasas de Interes'!$B$3:$B$14,0),MATCH($H$26,'Tasas de Interes'!$D$2:$BB$2,0))</f>
        <v>#N/A</v>
      </c>
      <c r="K32" s="6" t="e">
        <f>EOMONTH(DATE($H$26,VLOOKUP(I33,'Tasas de Interes'!$B$3:$C$14,2,0),0),0)</f>
        <v>#N/A</v>
      </c>
      <c r="L32" s="15" t="e">
        <f>IF(K32&lt;$E$13,0,IF(K32&gt;$E$16,$E$16-$E$13-SUM($L$25:L31),K32-$E$13-SUM($L$25:L31)))</f>
        <v>#N/A</v>
      </c>
      <c r="M32" s="52" t="e">
        <f t="shared" si="1"/>
        <v>#N/A</v>
      </c>
      <c r="N32" s="83"/>
      <c r="O32" s="20" t="s">
        <v>13</v>
      </c>
      <c r="P32" s="23" t="e">
        <f>INDEX('Tasas de Interes'!$D$3:$BB$14,MATCH($O32,'Tasas de Interes'!$B$3:$B$14,0),MATCH($N$26,'Tasas de Interes'!$D$2:$BB$2,0))</f>
        <v>#N/A</v>
      </c>
      <c r="Q32" s="6" t="e">
        <f>EOMONTH(DATE($N$26,VLOOKUP(O33,'Tasas de Interes'!$B$3:$C$14,2,0),0),0)</f>
        <v>#N/A</v>
      </c>
      <c r="R32" s="15" t="e">
        <f>IF(Q32&lt;$E$13,0,IF(Q32&gt;$E$16,$E$16-$E$13-SUM($R$25:R31),Q32-$E$13-SUM($R$25:R31)))</f>
        <v>#N/A</v>
      </c>
      <c r="S32" s="52" t="e">
        <f t="shared" si="2"/>
        <v>#N/A</v>
      </c>
    </row>
    <row r="33" spans="2:19" x14ac:dyDescent="0.2">
      <c r="B33" s="86"/>
      <c r="C33" s="20" t="s">
        <v>14</v>
      </c>
      <c r="D33" s="23">
        <f>INDEX('Tasas de Interes'!$D$3:$BB$14,MATCH($C33,'Tasas de Interes'!$B$3:$B$14,0),MATCH($B$26,'Tasas de Interes'!$D$2:$BB$2,0))</f>
        <v>0</v>
      </c>
      <c r="E33" s="6">
        <f>EOMONTH(DATE($B$26,VLOOKUP(C34,'Tasas de Interes'!$B$3:$C$14,2,0),0),0)</f>
        <v>44773</v>
      </c>
      <c r="F33" s="15">
        <f>IF(E33&lt;$E$13,0,IF(E33&gt;$E$16,$E$16-$E$13-SUM($F$25:F32),E33-$E$13-SUM($F$25:F32)))</f>
        <v>0</v>
      </c>
      <c r="G33" s="50">
        <f t="shared" si="0"/>
        <v>0</v>
      </c>
      <c r="H33" s="83"/>
      <c r="I33" s="20" t="s">
        <v>14</v>
      </c>
      <c r="J33" s="23" t="e">
        <f>INDEX('Tasas de Interes'!$D$3:$BB$14,MATCH($I33,'Tasas de Interes'!$B$3:$B$14,0),MATCH($H$26,'Tasas de Interes'!$D$2:$BB$2,0))</f>
        <v>#N/A</v>
      </c>
      <c r="K33" s="6" t="e">
        <f>EOMONTH(DATE($H$26,VLOOKUP(I34,'Tasas de Interes'!$B$3:$C$14,2,0),0),0)</f>
        <v>#N/A</v>
      </c>
      <c r="L33" s="15" t="e">
        <f>IF(K33&lt;$E$13,0,IF(K33&gt;$E$16,$E$16-$E$13-SUM($L$25:L32),K33-$E$13-SUM($L$25:L32)))</f>
        <v>#N/A</v>
      </c>
      <c r="M33" s="52" t="e">
        <f t="shared" si="1"/>
        <v>#N/A</v>
      </c>
      <c r="N33" s="83"/>
      <c r="O33" s="20" t="s">
        <v>14</v>
      </c>
      <c r="P33" s="23" t="e">
        <f>INDEX('Tasas de Interes'!$D$3:$BB$14,MATCH($O33,'Tasas de Interes'!$B$3:$B$14,0),MATCH($N$26,'Tasas de Interes'!$D$2:$BB$2,0))</f>
        <v>#N/A</v>
      </c>
      <c r="Q33" s="6" t="e">
        <f>EOMONTH(DATE($N$26,VLOOKUP(O34,'Tasas de Interes'!$B$3:$C$14,2,0),0),0)</f>
        <v>#N/A</v>
      </c>
      <c r="R33" s="15" t="e">
        <f>IF(Q33&lt;$E$13,0,IF(Q33&gt;$E$16,$E$16-$E$13-SUM($R$25:R32),Q33-$E$13-SUM($R$25:R32)))</f>
        <v>#N/A</v>
      </c>
      <c r="S33" s="52" t="e">
        <f t="shared" si="2"/>
        <v>#N/A</v>
      </c>
    </row>
    <row r="34" spans="2:19" x14ac:dyDescent="0.2">
      <c r="B34" s="86"/>
      <c r="C34" s="20" t="s">
        <v>15</v>
      </c>
      <c r="D34" s="23">
        <f>INDEX('Tasas de Interes'!$D$3:$BB$14,MATCH($C34,'Tasas de Interes'!$B$3:$B$14,0),MATCH($B$26,'Tasas de Interes'!$D$2:$BB$2,0))</f>
        <v>0</v>
      </c>
      <c r="E34" s="6">
        <f>EOMONTH(DATE($B$26,VLOOKUP(C35,'Tasas de Interes'!$B$3:$C$14,2,0),0),0)</f>
        <v>44804</v>
      </c>
      <c r="F34" s="15">
        <f>IF(E34&lt;$E$13,0,IF(E34&gt;$E$16,$E$16-$E$13-SUM($F$25:F33),E34-$E$13-SUM($F$25:F33)))</f>
        <v>0</v>
      </c>
      <c r="G34" s="50">
        <f t="shared" si="0"/>
        <v>0</v>
      </c>
      <c r="H34" s="83"/>
      <c r="I34" s="20" t="s">
        <v>15</v>
      </c>
      <c r="J34" s="23" t="e">
        <f>INDEX('Tasas de Interes'!$D$3:$BB$14,MATCH($I34,'Tasas de Interes'!$B$3:$B$14,0),MATCH($H$26,'Tasas de Interes'!$D$2:$BB$2,0))</f>
        <v>#N/A</v>
      </c>
      <c r="K34" s="6" t="e">
        <f>EOMONTH(DATE($H$26,VLOOKUP(I35,'Tasas de Interes'!$B$3:$C$14,2,0),0),0)</f>
        <v>#N/A</v>
      </c>
      <c r="L34" s="15" t="e">
        <f>IF(K34&lt;$E$13,0,IF(K34&gt;$E$16,$E$16-$E$13-SUM($L$25:L33),K34-$E$13-SUM($L$25:L33)))</f>
        <v>#N/A</v>
      </c>
      <c r="M34" s="52" t="e">
        <f t="shared" si="1"/>
        <v>#N/A</v>
      </c>
      <c r="N34" s="83"/>
      <c r="O34" s="20" t="s">
        <v>15</v>
      </c>
      <c r="P34" s="23" t="e">
        <f>INDEX('Tasas de Interes'!$D$3:$BB$14,MATCH($O34,'Tasas de Interes'!$B$3:$B$14,0),MATCH($N$26,'Tasas de Interes'!$D$2:$BB$2,0))</f>
        <v>#N/A</v>
      </c>
      <c r="Q34" s="6" t="e">
        <f>EOMONTH(DATE($N$26,VLOOKUP(O35,'Tasas de Interes'!$B$3:$C$14,2,0),0),0)</f>
        <v>#N/A</v>
      </c>
      <c r="R34" s="15" t="e">
        <f>IF(Q34&lt;$E$13,0,IF(Q34&gt;$E$16,$E$16-$E$13-SUM($R$25:R33),Q34-$E$13-SUM($R$25:R33)))</f>
        <v>#N/A</v>
      </c>
      <c r="S34" s="52" t="e">
        <f t="shared" si="2"/>
        <v>#N/A</v>
      </c>
    </row>
    <row r="35" spans="2:19" x14ac:dyDescent="0.2">
      <c r="B35" s="86"/>
      <c r="C35" s="20" t="s">
        <v>16</v>
      </c>
      <c r="D35" s="23">
        <f>INDEX('Tasas de Interes'!$D$3:$BB$14,MATCH($C35,'Tasas de Interes'!$B$3:$B$14,0),MATCH($B$26,'Tasas de Interes'!$D$2:$BB$2,0))</f>
        <v>0</v>
      </c>
      <c r="E35" s="6">
        <f>EOMONTH(DATE($B$26,VLOOKUP(C36,'Tasas de Interes'!$B$3:$C$14,2,0),0),0)</f>
        <v>44834</v>
      </c>
      <c r="F35" s="15">
        <f>IF(E35&lt;$E$13,0,IF(E35&gt;$E$16,$E$16-$E$13-SUM($F$25:F34),E35-$E$13-SUM($F$25:F34)))</f>
        <v>0</v>
      </c>
      <c r="G35" s="50">
        <f t="shared" si="0"/>
        <v>0</v>
      </c>
      <c r="H35" s="83"/>
      <c r="I35" s="20" t="s">
        <v>16</v>
      </c>
      <c r="J35" s="23" t="e">
        <f>INDEX('Tasas de Interes'!$D$3:$BB$14,MATCH($I35,'Tasas de Interes'!$B$3:$B$14,0),MATCH($H$26,'Tasas de Interes'!$D$2:$BB$2,0))</f>
        <v>#N/A</v>
      </c>
      <c r="K35" s="6" t="e">
        <f>EOMONTH(DATE($H$26,VLOOKUP(I36,'Tasas de Interes'!$B$3:$C$14,2,0),0),0)</f>
        <v>#N/A</v>
      </c>
      <c r="L35" s="15" t="e">
        <f>IF(K35&lt;$E$13,0,IF(K35&gt;$E$16,$E$16-$E$13-SUM($L$25:L34),K35-$E$13-SUM($L$25:L34)))</f>
        <v>#N/A</v>
      </c>
      <c r="M35" s="52" t="e">
        <f t="shared" si="1"/>
        <v>#N/A</v>
      </c>
      <c r="N35" s="83"/>
      <c r="O35" s="20" t="s">
        <v>16</v>
      </c>
      <c r="P35" s="23" t="e">
        <f>INDEX('Tasas de Interes'!$D$3:$BB$14,MATCH($O35,'Tasas de Interes'!$B$3:$B$14,0),MATCH($N$26,'Tasas de Interes'!$D$2:$BB$2,0))</f>
        <v>#N/A</v>
      </c>
      <c r="Q35" s="6" t="e">
        <f>EOMONTH(DATE($N$26,VLOOKUP(O36,'Tasas de Interes'!$B$3:$C$14,2,0),0),0)</f>
        <v>#N/A</v>
      </c>
      <c r="R35" s="15" t="e">
        <f>IF(Q35&lt;$E$13,0,IF(Q35&gt;$E$16,$E$16-$E$13-SUM($R$25:R34),Q35-$E$13-SUM($R$25:R34)))</f>
        <v>#N/A</v>
      </c>
      <c r="S35" s="52" t="e">
        <f t="shared" si="2"/>
        <v>#N/A</v>
      </c>
    </row>
    <row r="36" spans="2:19" x14ac:dyDescent="0.2">
      <c r="B36" s="86"/>
      <c r="C36" s="20" t="s">
        <v>17</v>
      </c>
      <c r="D36" s="23">
        <f>INDEX('Tasas de Interes'!$D$3:$BB$14,MATCH($C36,'Tasas de Interes'!$B$3:$B$14,0),MATCH($B$26,'Tasas de Interes'!$D$2:$BB$2,0))</f>
        <v>0</v>
      </c>
      <c r="E36" s="6">
        <f>EOMONTH(DATE($B$26,VLOOKUP(C37,'Tasas de Interes'!$B$3:$C$14,2,0),0),0)</f>
        <v>44865</v>
      </c>
      <c r="F36" s="15">
        <f>IF(E36&lt;$E$13,0,IF(E36&gt;$E$16,$E$16-$E$13-SUM($F$25:F35),E36-$E$13-SUM($F$25:F35)))</f>
        <v>0</v>
      </c>
      <c r="G36" s="51">
        <f>($E$10*(D36/366)*F36)/1000</f>
        <v>0</v>
      </c>
      <c r="H36" s="83"/>
      <c r="I36" s="20" t="s">
        <v>17</v>
      </c>
      <c r="J36" s="23" t="e">
        <f>INDEX('Tasas de Interes'!$D$3:$BB$14,MATCH($I36,'Tasas de Interes'!$B$3:$B$14,0),MATCH($H$26,'Tasas de Interes'!$D$2:$BB$2,0))</f>
        <v>#N/A</v>
      </c>
      <c r="K36" s="6" t="e">
        <f>EOMONTH(DATE($H$26,VLOOKUP(I37,'Tasas de Interes'!$B$3:$C$14,2,0),0),0)</f>
        <v>#N/A</v>
      </c>
      <c r="L36" s="15" t="e">
        <f>IF(K36&lt;$E$13,0,IF(K36&gt;$E$16,$E$16-$E$13-SUM($L$25:L35),K36-$E$13-SUM($L$25:L35)))</f>
        <v>#N/A</v>
      </c>
      <c r="M36" s="52" t="e">
        <f>($E$10*(J36/366)*L36)/1000</f>
        <v>#N/A</v>
      </c>
      <c r="N36" s="83"/>
      <c r="O36" s="20" t="s">
        <v>17</v>
      </c>
      <c r="P36" s="23" t="e">
        <f>INDEX('Tasas de Interes'!$D$3:$BB$14,MATCH($O36,'Tasas de Interes'!$B$3:$B$14,0),MATCH($N$26,'Tasas de Interes'!$D$2:$BB$2,0))</f>
        <v>#N/A</v>
      </c>
      <c r="Q36" s="6" t="e">
        <f>EOMONTH(DATE($N$26,VLOOKUP(O37,'Tasas de Interes'!$B$3:$C$14,2,0),0),0)</f>
        <v>#N/A</v>
      </c>
      <c r="R36" s="15" t="e">
        <f>IF(Q36&lt;$E$13,0,IF(Q36&gt;$E$16,$E$16-$E$13-SUM($R$25:R35),Q36-$E$13-SUM($R$25:R35)))</f>
        <v>#N/A</v>
      </c>
      <c r="S36" s="52" t="e">
        <f>($E$10*(P36/366)*R36)/1000</f>
        <v>#N/A</v>
      </c>
    </row>
    <row r="37" spans="2:19" x14ac:dyDescent="0.2">
      <c r="B37" s="86"/>
      <c r="C37" s="20" t="s">
        <v>18</v>
      </c>
      <c r="D37" s="23">
        <f>INDEX('Tasas de Interes'!$D$3:$BB$14,MATCH($C37,'Tasas de Interes'!$B$3:$B$14,0),MATCH($B$26,'Tasas de Interes'!$D$2:$BB$2,0))</f>
        <v>0</v>
      </c>
      <c r="E37" s="6">
        <f>EOMONTH(DATE($B$26,VLOOKUP(C38,'Tasas de Interes'!$B$3:$C$14,2,0),0),0)</f>
        <v>44895</v>
      </c>
      <c r="F37" s="15">
        <f>IF(E37&lt;$E$13,0,IF(E37&gt;$E$16,$E$16-$E$13-SUM($F$25:F36),E37-$E$13-SUM($F$25:F36)))</f>
        <v>0</v>
      </c>
      <c r="G37" s="51">
        <f>($E$10*(D37/366)*F37)/1000</f>
        <v>0</v>
      </c>
      <c r="H37" s="83"/>
      <c r="I37" s="20" t="s">
        <v>18</v>
      </c>
      <c r="J37" s="23" t="e">
        <f>INDEX('Tasas de Interes'!$D$3:$BB$14,MATCH($I37,'Tasas de Interes'!$B$3:$B$14,0),MATCH($H$26,'Tasas de Interes'!$D$2:$BB$2,0))</f>
        <v>#N/A</v>
      </c>
      <c r="K37" s="6" t="e">
        <f>EOMONTH(DATE($H$26,VLOOKUP(I38,'Tasas de Interes'!$B$3:$C$14,2,0),0),0)</f>
        <v>#N/A</v>
      </c>
      <c r="L37" s="15" t="e">
        <f>IF(K37&lt;$E$13,0,IF(K37&gt;$E$16,$E$16-$E$13-SUM($L$25:L36),K37-$E$13-SUM($L$25:L36)))</f>
        <v>#N/A</v>
      </c>
      <c r="M37" s="52" t="e">
        <f>($E$10*(J37/366)*L37)/1000</f>
        <v>#N/A</v>
      </c>
      <c r="N37" s="83"/>
      <c r="O37" s="20" t="s">
        <v>18</v>
      </c>
      <c r="P37" s="23" t="e">
        <f>INDEX('Tasas de Interes'!$D$3:$BB$14,MATCH($O37,'Tasas de Interes'!$B$3:$B$14,0),MATCH($N$26,'Tasas de Interes'!$D$2:$BB$2,0))</f>
        <v>#N/A</v>
      </c>
      <c r="Q37" s="6" t="e">
        <f>EOMONTH(DATE($N$26,VLOOKUP(O38,'Tasas de Interes'!$B$3:$C$14,2,0),0),0)</f>
        <v>#N/A</v>
      </c>
      <c r="R37" s="15" t="e">
        <f>IF(Q37&lt;$E$13,0,IF(Q37&gt;$E$16,$E$16-$E$13-SUM($R$25:R36),Q37-$E$13-SUM($R$25:R36)))</f>
        <v>#N/A</v>
      </c>
      <c r="S37" s="52" t="e">
        <f>($E$10*(P37/366)*R37)/1000</f>
        <v>#N/A</v>
      </c>
    </row>
    <row r="38" spans="2:19" x14ac:dyDescent="0.2">
      <c r="B38" s="86"/>
      <c r="C38" s="21" t="s">
        <v>19</v>
      </c>
      <c r="D38" s="24">
        <f>INDEX('Tasas de Interes'!$D$3:$BB$14,MATCH($C38,'Tasas de Interes'!$B$3:$B$14,0),MATCH($B$26,'Tasas de Interes'!$D$2:$BB$2,0))</f>
        <v>0</v>
      </c>
      <c r="E38" s="11">
        <f>EOMONTH(DATE($B$26+1,VLOOKUP(C27,'Tasas de Interes'!$B$3:$C$14,2,0),0),0)</f>
        <v>44926</v>
      </c>
      <c r="F38" s="16">
        <f>IF(E38&lt;$E$13,0,IF(E38&gt;$E$16,$E$16-$E$13-SUM($F$25:F37),E38-$E$13-SUM($F$25:F37)))</f>
        <v>0</v>
      </c>
      <c r="G38" s="51">
        <f>($E$10*(D38/366)*F38)/1000</f>
        <v>0</v>
      </c>
      <c r="H38" s="83"/>
      <c r="I38" s="21" t="s">
        <v>19</v>
      </c>
      <c r="J38" s="24" t="e">
        <f>INDEX('Tasas de Interes'!$D$3:$BB$14,MATCH($I38,'Tasas de Interes'!$B$3:$B$14,0),MATCH($H$26,'Tasas de Interes'!$D$2:$BB$2,0))</f>
        <v>#N/A</v>
      </c>
      <c r="K38" s="11" t="e">
        <f>EOMONTH(DATE($H$26+1,VLOOKUP(I27,'Tasas de Interes'!$B$3:$C$14,2,0),0),0)</f>
        <v>#N/A</v>
      </c>
      <c r="L38" s="16" t="e">
        <f>IF(K38&lt;$E$13,0,IF(K38&gt;$E$16,$E$16-$E$13-SUM($L$25:L37),K38-$E$13-SUM($L$25:L37)))</f>
        <v>#N/A</v>
      </c>
      <c r="M38" s="52" t="e">
        <f>($E$10*(J38/366)*L38)/1000</f>
        <v>#N/A</v>
      </c>
      <c r="N38" s="83"/>
      <c r="O38" s="21" t="s">
        <v>19</v>
      </c>
      <c r="P38" s="24" t="e">
        <f>INDEX('Tasas de Interes'!$D$3:$BB$14,MATCH($O38,'Tasas de Interes'!$B$3:$B$14,0),MATCH($N$26,'Tasas de Interes'!$D$2:$BB$2,0))</f>
        <v>#N/A</v>
      </c>
      <c r="Q38" s="11" t="e">
        <f>EOMONTH(DATE($N$26+1,VLOOKUP(O27,'Tasas de Interes'!$B$3:$C$14,2,0),0),0)</f>
        <v>#N/A</v>
      </c>
      <c r="R38" s="16" t="e">
        <f>IF(Q38&lt;$E$13,0,IF(Q38&gt;$E$16,$E$16-$E$13-SUM($R$25:R37),Q38-$E$13-SUM($R$25:R37)))</f>
        <v>#N/A</v>
      </c>
      <c r="S38" s="52" t="e">
        <f>($E$10*(P38/366)*R38)/1000</f>
        <v>#N/A</v>
      </c>
    </row>
    <row r="39" spans="2:19" x14ac:dyDescent="0.2">
      <c r="B39" s="87"/>
      <c r="C39" s="12"/>
      <c r="D39" s="13"/>
      <c r="E39" s="13"/>
      <c r="F39" s="17">
        <f>SUM(F27:F38)</f>
        <v>65</v>
      </c>
      <c r="G39" s="18">
        <f>SUM(G27:G38)</f>
        <v>1.9747454393442623</v>
      </c>
      <c r="H39" s="84"/>
      <c r="I39" s="12"/>
      <c r="J39" s="13"/>
      <c r="K39" s="13"/>
      <c r="L39" s="17" t="e">
        <f>SUM(L27:L38)</f>
        <v>#N/A</v>
      </c>
      <c r="M39" s="18" t="e">
        <f>SUM(M27:M38)</f>
        <v>#N/A</v>
      </c>
      <c r="N39" s="84"/>
      <c r="O39" s="12"/>
      <c r="P39" s="13"/>
      <c r="Q39" s="13"/>
      <c r="R39" s="17" t="e">
        <f>SUM(R27:R38)</f>
        <v>#N/A</v>
      </c>
      <c r="S39" s="18" t="e">
        <f>SUM(S27:S38)</f>
        <v>#N/A</v>
      </c>
    </row>
    <row r="40" spans="2:19" ht="21" customHeight="1" x14ac:dyDescent="0.2"/>
    <row r="41" spans="2:19" s="35" customFormat="1" ht="12.75" hidden="1" customHeight="1" x14ac:dyDescent="0.2">
      <c r="B41" s="35" t="str">
        <f>IF(ISERROR(B42),"E",B42)</f>
        <v>E</v>
      </c>
      <c r="F41" s="35" t="e">
        <f>R25+R39</f>
        <v>#N/A</v>
      </c>
      <c r="G41" s="36"/>
      <c r="H41" s="35" t="str">
        <f>IF(ISERROR(H42),"E",H42)</f>
        <v>E</v>
      </c>
      <c r="L41" s="35" t="e">
        <f>F41+F55</f>
        <v>#N/A</v>
      </c>
      <c r="N41" s="35" t="str">
        <f>IF(ISERROR(N42),"E",N42)</f>
        <v>E</v>
      </c>
      <c r="R41" s="35" t="e">
        <f>L41+L55</f>
        <v>#N/A</v>
      </c>
    </row>
    <row r="42" spans="2:19" ht="24.75" thickBot="1" x14ac:dyDescent="0.25">
      <c r="B42" s="82" t="e">
        <f>IF(YEAR($E$16)&lt;&gt;$N$26,$N$26+1,NA())</f>
        <v>#N/A</v>
      </c>
      <c r="C42" s="10" t="s">
        <v>20</v>
      </c>
      <c r="D42" s="9" t="s">
        <v>21</v>
      </c>
      <c r="E42" s="9" t="s">
        <v>24</v>
      </c>
      <c r="F42" s="9" t="s">
        <v>0</v>
      </c>
      <c r="G42" s="9" t="s">
        <v>31</v>
      </c>
      <c r="H42" s="82" t="e">
        <f>IF(YEAR($E$16)&lt;&gt;$B$42,$B$42+1,NA())</f>
        <v>#N/A</v>
      </c>
      <c r="I42" s="10" t="s">
        <v>20</v>
      </c>
      <c r="J42" s="9" t="s">
        <v>21</v>
      </c>
      <c r="K42" s="9" t="s">
        <v>24</v>
      </c>
      <c r="L42" s="9" t="s">
        <v>0</v>
      </c>
      <c r="M42" s="9" t="s">
        <v>31</v>
      </c>
      <c r="N42" s="82" t="e">
        <f>IF(YEAR($E$16)&lt;&gt;$H$42,$H$42+1,NA())</f>
        <v>#N/A</v>
      </c>
      <c r="O42" s="10" t="s">
        <v>20</v>
      </c>
      <c r="P42" s="9" t="s">
        <v>21</v>
      </c>
      <c r="Q42" s="9" t="s">
        <v>24</v>
      </c>
      <c r="R42" s="9" t="s">
        <v>0</v>
      </c>
      <c r="S42" s="9" t="s">
        <v>31</v>
      </c>
    </row>
    <row r="43" spans="2:19" ht="13.5" thickTop="1" x14ac:dyDescent="0.2">
      <c r="B43" s="83"/>
      <c r="C43" s="19" t="s">
        <v>8</v>
      </c>
      <c r="D43" s="22" t="e">
        <f>INDEX('Tasas de Interes'!$D$3:$BB$14,MATCH($C43,'Tasas de Interes'!$B$3:$B$14,0),MATCH($B$42,'Tasas de Interes'!$D$2:$BB$2,0))</f>
        <v>#N/A</v>
      </c>
      <c r="E43" s="7" t="e">
        <f>EOMONTH(DATE($B$42,VLOOKUP(C44,'Tasas de Interes'!$B$3:$C$14,2,0),0),0)</f>
        <v>#N/A</v>
      </c>
      <c r="F43" s="14" t="e">
        <f>IF(E43&lt;$E$13,0,IF(E43&gt;$E$16,$E$16-$E$13-SUM(F$41:$F42),E43-$E$13-SUM(F$41:$F42)))</f>
        <v>#N/A</v>
      </c>
      <c r="G43" s="52" t="e">
        <f>($E$10*(D43/366)*F43)/1000</f>
        <v>#N/A</v>
      </c>
      <c r="H43" s="83"/>
      <c r="I43" s="19" t="s">
        <v>8</v>
      </c>
      <c r="J43" s="22" t="e">
        <f>INDEX('Tasas de Interes'!$D$3:$BB$14,MATCH($I43,'Tasas de Interes'!$B$3:$B$14,0),MATCH($H$42,'Tasas de Interes'!$D$2:$BB$2,0))</f>
        <v>#N/A</v>
      </c>
      <c r="K43" s="7" t="e">
        <f>EOMONTH(DATE($H$42,VLOOKUP(I44,'Tasas de Interes'!$B$3:$C$14,2,0),0),0)</f>
        <v>#N/A</v>
      </c>
      <c r="L43" s="14" t="e">
        <f>IF(K43&lt;$E$13,0,IF(K43&gt;$E$16,$E$16-$E$13-SUM($L$41:L42),K43-$E$13-SUM($L$41:L42)))</f>
        <v>#N/A</v>
      </c>
      <c r="M43" s="52" t="e">
        <f>($E$10*(J43/366)*L43)/1000</f>
        <v>#N/A</v>
      </c>
      <c r="N43" s="83"/>
      <c r="O43" s="19" t="s">
        <v>8</v>
      </c>
      <c r="P43" s="22" t="e">
        <f>INDEX('Tasas de Interes'!$D$3:$BB$14,MATCH($O43,'Tasas de Interes'!$B$3:$B$14,0),MATCH($N$42,'Tasas de Interes'!$D$2:$BB$2,0))</f>
        <v>#N/A</v>
      </c>
      <c r="Q43" s="7" t="e">
        <f>EOMONTH(DATE($N$42,VLOOKUP(O44,'Tasas de Interes'!$B$3:$C$14,2,0),0),0)</f>
        <v>#N/A</v>
      </c>
      <c r="R43" s="14" t="e">
        <f>IF(Q43&lt;$E$13,0,IF(Q43&gt;$E$16,$E$16-$E$13-SUM($R$41:R42),Q43-$E$13-SUM($R$41:R42)))</f>
        <v>#N/A</v>
      </c>
      <c r="S43" s="52" t="e">
        <f>($E$10*(P43/366)*R43)/1000</f>
        <v>#N/A</v>
      </c>
    </row>
    <row r="44" spans="2:19" x14ac:dyDescent="0.2">
      <c r="B44" s="83"/>
      <c r="C44" s="20" t="s">
        <v>9</v>
      </c>
      <c r="D44" s="23" t="e">
        <f>INDEX('Tasas de Interes'!$D$3:$BB$14,MATCH($C44,'Tasas de Interes'!$B$3:$B$14,0),MATCH($B$42,'Tasas de Interes'!$D$2:$BB$2,0))</f>
        <v>#N/A</v>
      </c>
      <c r="E44" s="6" t="e">
        <f>EOMONTH(DATE($B$42,VLOOKUP(C45,'Tasas de Interes'!$B$3:$C$14,2,0),0),0)</f>
        <v>#N/A</v>
      </c>
      <c r="F44" s="15" t="e">
        <f>IF(E44&lt;$E$13,0,IF(E44&gt;$E$16,$E$16-$E$13-SUM(F$41:$F43),E44-$E$13-SUM(F$41:$F43)))</f>
        <v>#N/A</v>
      </c>
      <c r="G44" s="52" t="e">
        <f>($E$10*(D44/366)*F44)/1000</f>
        <v>#N/A</v>
      </c>
      <c r="H44" s="83"/>
      <c r="I44" s="20" t="s">
        <v>9</v>
      </c>
      <c r="J44" s="23" t="e">
        <f>INDEX('Tasas de Interes'!$D$3:$BB$14,MATCH($I44,'Tasas de Interes'!$B$3:$B$14,0),MATCH($H$42,'Tasas de Interes'!$D$2:$BB$2,0))</f>
        <v>#N/A</v>
      </c>
      <c r="K44" s="6" t="e">
        <f>EOMONTH(DATE($H$42,VLOOKUP(I45,'Tasas de Interes'!$B$3:$C$14,2,0),0),0)</f>
        <v>#N/A</v>
      </c>
      <c r="L44" s="15" t="e">
        <f>IF(K44&lt;$E$13,0,IF(K44&gt;$E$16,$E$16-$E$13-SUM($L$41:L43),K44-$E$13-SUM($L$41:L43)))</f>
        <v>#N/A</v>
      </c>
      <c r="M44" s="52" t="e">
        <f>($E$10*(J44/366)*L44)/1000</f>
        <v>#N/A</v>
      </c>
      <c r="N44" s="83"/>
      <c r="O44" s="20" t="s">
        <v>9</v>
      </c>
      <c r="P44" s="23" t="e">
        <f>INDEX('Tasas de Interes'!$D$3:$BB$14,MATCH($O44,'Tasas de Interes'!$B$3:$B$14,0),MATCH($N$42,'Tasas de Interes'!$D$2:$BB$2,0))</f>
        <v>#N/A</v>
      </c>
      <c r="Q44" s="6" t="e">
        <f>EOMONTH(DATE($N$42,VLOOKUP(O45,'Tasas de Interes'!$B$3:$C$14,2,0),0),0)</f>
        <v>#N/A</v>
      </c>
      <c r="R44" s="15" t="e">
        <f>IF(Q44&lt;$E$13,0,IF(Q44&gt;$E$16,$E$16-$E$13-SUM($R$41:R43),Q44-$E$13-SUM($R$41:R43)))</f>
        <v>#N/A</v>
      </c>
      <c r="S44" s="52" t="e">
        <f>($E$10*(P44/366)*R44)/1000</f>
        <v>#N/A</v>
      </c>
    </row>
    <row r="45" spans="2:19" x14ac:dyDescent="0.2">
      <c r="B45" s="83"/>
      <c r="C45" s="20" t="s">
        <v>10</v>
      </c>
      <c r="D45" s="23" t="e">
        <f>INDEX('Tasas de Interes'!$D$3:$BB$14,MATCH($C45,'Tasas de Interes'!$B$3:$B$14,0),MATCH($B$42,'Tasas de Interes'!$D$2:$BB$2,0))</f>
        <v>#N/A</v>
      </c>
      <c r="E45" s="6" t="e">
        <f>EOMONTH(DATE($B$42,VLOOKUP(C46,'Tasas de Interes'!$B$3:$C$14,2,0),0),0)</f>
        <v>#N/A</v>
      </c>
      <c r="F45" s="15" t="e">
        <f>IF(E45&lt;$E$13,0,IF(E45&gt;$E$16,$E$16-$E$13-SUM(F$41:$F44),E45-$E$13-SUM(F$41:$F44)))</f>
        <v>#N/A</v>
      </c>
      <c r="G45" s="52" t="e">
        <f>($E$10*(D45/366)*F45)/1000</f>
        <v>#N/A</v>
      </c>
      <c r="H45" s="83"/>
      <c r="I45" s="20" t="s">
        <v>10</v>
      </c>
      <c r="J45" s="23" t="e">
        <f>INDEX('Tasas de Interes'!$D$3:$BB$14,MATCH($I45,'Tasas de Interes'!$B$3:$B$14,0),MATCH($H$42,'Tasas de Interes'!$D$2:$BB$2,0))</f>
        <v>#N/A</v>
      </c>
      <c r="K45" s="6" t="e">
        <f>EOMONTH(DATE($H$42,VLOOKUP(I46,'Tasas de Interes'!$B$3:$C$14,2,0),0),0)</f>
        <v>#N/A</v>
      </c>
      <c r="L45" s="15" t="e">
        <f>IF(K45&lt;$E$13,0,IF(K45&gt;$E$16,$E$16-$E$13-SUM($L$41:L44),K45-$E$13-SUM($L$41:L44)))</f>
        <v>#N/A</v>
      </c>
      <c r="M45" s="52" t="e">
        <f>($E$10*(J45/366)*L45)/1000</f>
        <v>#N/A</v>
      </c>
      <c r="N45" s="83"/>
      <c r="O45" s="20" t="s">
        <v>10</v>
      </c>
      <c r="P45" s="23" t="e">
        <f>INDEX('Tasas de Interes'!$D$3:$BB$14,MATCH($O45,'Tasas de Interes'!$B$3:$B$14,0),MATCH($N$42,'Tasas de Interes'!$D$2:$BB$2,0))</f>
        <v>#N/A</v>
      </c>
      <c r="Q45" s="6" t="e">
        <f>EOMONTH(DATE($N$42,VLOOKUP(O46,'Tasas de Interes'!$B$3:$C$14,2,0),0),0)</f>
        <v>#N/A</v>
      </c>
      <c r="R45" s="15" t="e">
        <f>IF(Q45&lt;$E$13,0,IF(Q45&gt;$E$16,$E$16-$E$13-SUM($R$41:R44),Q45-$E$13-SUM($R$41:R44)))</f>
        <v>#N/A</v>
      </c>
      <c r="S45" s="52" t="e">
        <f>($E$10*(P45/366)*R45)/1000</f>
        <v>#N/A</v>
      </c>
    </row>
    <row r="46" spans="2:19" x14ac:dyDescent="0.2">
      <c r="B46" s="83"/>
      <c r="C46" s="20" t="s">
        <v>11</v>
      </c>
      <c r="D46" s="23" t="e">
        <f>INDEX('Tasas de Interes'!$D$3:$BB$14,MATCH($C46,'Tasas de Interes'!$B$3:$B$14,0),MATCH($B$42,'Tasas de Interes'!$D$2:$BB$2,0))</f>
        <v>#N/A</v>
      </c>
      <c r="E46" s="6" t="e">
        <f>EOMONTH(DATE($B$42,VLOOKUP(C47,'Tasas de Interes'!$B$3:$C$14,2,0),0),0)</f>
        <v>#N/A</v>
      </c>
      <c r="F46" s="15" t="e">
        <f>IF(E46&lt;$E$13,0,IF(E46&gt;$E$16,$E$16-$E$13-SUM(F$41:$F45),E46-$E$13-SUM(F$41:$F45)))</f>
        <v>#N/A</v>
      </c>
      <c r="G46" s="52" t="e">
        <f t="shared" ref="G46:G51" si="3">($E$10*(D46/366)*F46)/1000</f>
        <v>#N/A</v>
      </c>
      <c r="H46" s="83"/>
      <c r="I46" s="20" t="s">
        <v>11</v>
      </c>
      <c r="J46" s="23" t="e">
        <f>INDEX('Tasas de Interes'!$D$3:$BB$14,MATCH($I46,'Tasas de Interes'!$B$3:$B$14,0),MATCH($H$42,'Tasas de Interes'!$D$2:$BB$2,0))</f>
        <v>#N/A</v>
      </c>
      <c r="K46" s="6" t="e">
        <f>EOMONTH(DATE($H$42,VLOOKUP(I47,'Tasas de Interes'!$B$3:$C$14,2,0),0),0)</f>
        <v>#N/A</v>
      </c>
      <c r="L46" s="15" t="e">
        <f>IF(K46&lt;$E$13,0,IF(K46&gt;$E$16,$E$16-$E$13-SUM($L$41:L45),K46-$E$13-SUM($L$41:L45)))</f>
        <v>#N/A</v>
      </c>
      <c r="M46" s="52" t="e">
        <f t="shared" ref="M46:M51" si="4">($E$10*(J46/366)*L46)/1000</f>
        <v>#N/A</v>
      </c>
      <c r="N46" s="83"/>
      <c r="O46" s="20" t="s">
        <v>11</v>
      </c>
      <c r="P46" s="23" t="e">
        <f>INDEX('Tasas de Interes'!$D$3:$BB$14,MATCH($O46,'Tasas de Interes'!$B$3:$B$14,0),MATCH($N$42,'Tasas de Interes'!$D$2:$BB$2,0))</f>
        <v>#N/A</v>
      </c>
      <c r="Q46" s="6" t="e">
        <f>EOMONTH(DATE($N$42,VLOOKUP(O47,'Tasas de Interes'!$B$3:$C$14,2,0),0),0)</f>
        <v>#N/A</v>
      </c>
      <c r="R46" s="15" t="e">
        <f>IF(Q46&lt;$E$13,0,IF(Q46&gt;$E$16,$E$16-$E$13-SUM($R$41:R45),Q46-$E$13-SUM($R$41:R45)))</f>
        <v>#N/A</v>
      </c>
      <c r="S46" s="52" t="e">
        <f t="shared" ref="S46:S51" si="5">($E$10*(P46/366)*R46)/1000</f>
        <v>#N/A</v>
      </c>
    </row>
    <row r="47" spans="2:19" x14ac:dyDescent="0.2">
      <c r="B47" s="83"/>
      <c r="C47" s="20" t="s">
        <v>12</v>
      </c>
      <c r="D47" s="23" t="e">
        <f>INDEX('Tasas de Interes'!$D$3:$BB$14,MATCH($C47,'Tasas de Interes'!$B$3:$B$14,0),MATCH($B$42,'Tasas de Interes'!$D$2:$BB$2,0))</f>
        <v>#N/A</v>
      </c>
      <c r="E47" s="6" t="e">
        <f>EOMONTH(DATE($B$42,VLOOKUP(C48,'Tasas de Interes'!$B$3:$C$14,2,0),0),0)</f>
        <v>#N/A</v>
      </c>
      <c r="F47" s="15" t="e">
        <f>IF(E47&lt;$E$13,0,IF(E47&gt;$E$16,$E$16-$E$13-SUM(F$41:$F46),E47-$E$13-SUM(F$41:$F46)))</f>
        <v>#N/A</v>
      </c>
      <c r="G47" s="52" t="e">
        <f t="shared" si="3"/>
        <v>#N/A</v>
      </c>
      <c r="H47" s="83"/>
      <c r="I47" s="20" t="s">
        <v>12</v>
      </c>
      <c r="J47" s="23" t="e">
        <f>INDEX('Tasas de Interes'!$D$3:$BB$14,MATCH($I47,'Tasas de Interes'!$B$3:$B$14,0),MATCH($H$42,'Tasas de Interes'!$D$2:$BB$2,0))</f>
        <v>#N/A</v>
      </c>
      <c r="K47" s="6" t="e">
        <f>EOMONTH(DATE($H$42,VLOOKUP(I48,'Tasas de Interes'!$B$3:$C$14,2,0),0),0)</f>
        <v>#N/A</v>
      </c>
      <c r="L47" s="15" t="e">
        <f>IF(K47&lt;$E$13,0,IF(K47&gt;$E$16,$E$16-$E$13-SUM($L$41:L46),K47-$E$13-SUM($L$41:L46)))</f>
        <v>#N/A</v>
      </c>
      <c r="M47" s="52" t="e">
        <f t="shared" si="4"/>
        <v>#N/A</v>
      </c>
      <c r="N47" s="83"/>
      <c r="O47" s="20" t="s">
        <v>12</v>
      </c>
      <c r="P47" s="23" t="e">
        <f>INDEX('Tasas de Interes'!$D$3:$BB$14,MATCH($O47,'Tasas de Interes'!$B$3:$B$14,0),MATCH($N$42,'Tasas de Interes'!$D$2:$BB$2,0))</f>
        <v>#N/A</v>
      </c>
      <c r="Q47" s="6" t="e">
        <f>EOMONTH(DATE($N$42,VLOOKUP(O48,'Tasas de Interes'!$B$3:$C$14,2,0),0),0)</f>
        <v>#N/A</v>
      </c>
      <c r="R47" s="15" t="e">
        <f>IF(Q47&lt;$E$13,0,IF(Q47&gt;$E$16,$E$16-$E$13-SUM($R$41:R46),Q47-$E$13-SUM($R$41:R46)))</f>
        <v>#N/A</v>
      </c>
      <c r="S47" s="52" t="e">
        <f t="shared" si="5"/>
        <v>#N/A</v>
      </c>
    </row>
    <row r="48" spans="2:19" x14ac:dyDescent="0.2">
      <c r="B48" s="83"/>
      <c r="C48" s="20" t="s">
        <v>13</v>
      </c>
      <c r="D48" s="23" t="e">
        <f>INDEX('Tasas de Interes'!$D$3:$BB$14,MATCH($C48,'Tasas de Interes'!$B$3:$B$14,0),MATCH($B$42,'Tasas de Interes'!$D$2:$BB$2,0))</f>
        <v>#N/A</v>
      </c>
      <c r="E48" s="6" t="e">
        <f>EOMONTH(DATE($B$42,VLOOKUP(C49,'Tasas de Interes'!$B$3:$C$14,2,0),0),0)</f>
        <v>#N/A</v>
      </c>
      <c r="F48" s="15" t="e">
        <f>IF(E48&lt;$E$13,0,IF(E48&gt;$E$16,$E$16-$E$13-SUM(F$41:$F47),E48-$E$13-SUM(F$41:$F47)))</f>
        <v>#N/A</v>
      </c>
      <c r="G48" s="52" t="e">
        <f t="shared" si="3"/>
        <v>#N/A</v>
      </c>
      <c r="H48" s="83"/>
      <c r="I48" s="20" t="s">
        <v>13</v>
      </c>
      <c r="J48" s="23" t="e">
        <f>INDEX('Tasas de Interes'!$D$3:$BB$14,MATCH($I48,'Tasas de Interes'!$B$3:$B$14,0),MATCH($H$42,'Tasas de Interes'!$D$2:$BB$2,0))</f>
        <v>#N/A</v>
      </c>
      <c r="K48" s="6" t="e">
        <f>EOMONTH(DATE($H$42,VLOOKUP(I49,'Tasas de Interes'!$B$3:$C$14,2,0),0),0)</f>
        <v>#N/A</v>
      </c>
      <c r="L48" s="15" t="e">
        <f>IF(K48&lt;$E$13,0,IF(K48&gt;$E$16,$E$16-$E$13-SUM($L$41:L47),K48-$E$13-SUM($L$41:L47)))</f>
        <v>#N/A</v>
      </c>
      <c r="M48" s="52" t="e">
        <f t="shared" si="4"/>
        <v>#N/A</v>
      </c>
      <c r="N48" s="83"/>
      <c r="O48" s="20" t="s">
        <v>13</v>
      </c>
      <c r="P48" s="23" t="e">
        <f>INDEX('Tasas de Interes'!$D$3:$BB$14,MATCH($O48,'Tasas de Interes'!$B$3:$B$14,0),MATCH($N$42,'Tasas de Interes'!$D$2:$BB$2,0))</f>
        <v>#N/A</v>
      </c>
      <c r="Q48" s="6" t="e">
        <f>EOMONTH(DATE($N$42,VLOOKUP(O49,'Tasas de Interes'!$B$3:$C$14,2,0),0),0)</f>
        <v>#N/A</v>
      </c>
      <c r="R48" s="15" t="e">
        <f>IF(Q48&lt;$E$13,0,IF(Q48&gt;$E$16,$E$16-$E$13-SUM($R$41:R47),Q48-$E$13-SUM($R$41:R47)))</f>
        <v>#N/A</v>
      </c>
      <c r="S48" s="52" t="e">
        <f t="shared" si="5"/>
        <v>#N/A</v>
      </c>
    </row>
    <row r="49" spans="2:19" x14ac:dyDescent="0.2">
      <c r="B49" s="83"/>
      <c r="C49" s="20" t="s">
        <v>14</v>
      </c>
      <c r="D49" s="23" t="e">
        <f>INDEX('Tasas de Interes'!$D$3:$BB$14,MATCH($C49,'Tasas de Interes'!$B$3:$B$14,0),MATCH($B$42,'Tasas de Interes'!$D$2:$BB$2,0))</f>
        <v>#N/A</v>
      </c>
      <c r="E49" s="6" t="e">
        <f>EOMONTH(DATE($B$42,VLOOKUP(C50,'Tasas de Interes'!$B$3:$C$14,2,0),0),0)</f>
        <v>#N/A</v>
      </c>
      <c r="F49" s="15" t="e">
        <f>IF(E49&lt;$E$13,0,IF(E49&gt;$E$16,$E$16-$E$13-SUM(F$41:$F48),E49-$E$13-SUM(F$41:$F48)))</f>
        <v>#N/A</v>
      </c>
      <c r="G49" s="52" t="e">
        <f t="shared" si="3"/>
        <v>#N/A</v>
      </c>
      <c r="H49" s="83"/>
      <c r="I49" s="20" t="s">
        <v>14</v>
      </c>
      <c r="J49" s="23" t="e">
        <f>INDEX('Tasas de Interes'!$D$3:$BB$14,MATCH($I49,'Tasas de Interes'!$B$3:$B$14,0),MATCH($H$42,'Tasas de Interes'!$D$2:$BB$2,0))</f>
        <v>#N/A</v>
      </c>
      <c r="K49" s="6" t="e">
        <f>EOMONTH(DATE($H$42,VLOOKUP(I50,'Tasas de Interes'!$B$3:$C$14,2,0),0),0)</f>
        <v>#N/A</v>
      </c>
      <c r="L49" s="15" t="e">
        <f>IF(K49&lt;$E$13,0,IF(K49&gt;$E$16,$E$16-$E$13-SUM($L$41:L48),K49-$E$13-SUM($L$41:L48)))</f>
        <v>#N/A</v>
      </c>
      <c r="M49" s="52" t="e">
        <f t="shared" si="4"/>
        <v>#N/A</v>
      </c>
      <c r="N49" s="83"/>
      <c r="O49" s="20" t="s">
        <v>14</v>
      </c>
      <c r="P49" s="23" t="e">
        <f>INDEX('Tasas de Interes'!$D$3:$BB$14,MATCH($O49,'Tasas de Interes'!$B$3:$B$14,0),MATCH($N$42,'Tasas de Interes'!$D$2:$BB$2,0))</f>
        <v>#N/A</v>
      </c>
      <c r="Q49" s="6" t="e">
        <f>EOMONTH(DATE($N$42,VLOOKUP(O50,'Tasas de Interes'!$B$3:$C$14,2,0),0),0)</f>
        <v>#N/A</v>
      </c>
      <c r="R49" s="15" t="e">
        <f>IF(Q49&lt;$E$13,0,IF(Q49&gt;$E$16,$E$16-$E$13-SUM($R$41:R48),Q49-$E$13-SUM($R$41:R48)))</f>
        <v>#N/A</v>
      </c>
      <c r="S49" s="52" t="e">
        <f t="shared" si="5"/>
        <v>#N/A</v>
      </c>
    </row>
    <row r="50" spans="2:19" x14ac:dyDescent="0.2">
      <c r="B50" s="83"/>
      <c r="C50" s="20" t="s">
        <v>15</v>
      </c>
      <c r="D50" s="23" t="e">
        <f>INDEX('Tasas de Interes'!$D$3:$BB$14,MATCH($C50,'Tasas de Interes'!$B$3:$B$14,0),MATCH($B$42,'Tasas de Interes'!$D$2:$BB$2,0))</f>
        <v>#N/A</v>
      </c>
      <c r="E50" s="6" t="e">
        <f>EOMONTH(DATE($B$42,VLOOKUP(C51,'Tasas de Interes'!$B$3:$C$14,2,0),0),0)</f>
        <v>#N/A</v>
      </c>
      <c r="F50" s="15" t="e">
        <f>IF(E50&lt;$E$13,0,IF(E50&gt;$E$16,$E$16-$E$13-SUM(F$41:$F49),E50-$E$13-SUM(F$41:$F49)))</f>
        <v>#N/A</v>
      </c>
      <c r="G50" s="52" t="e">
        <f t="shared" si="3"/>
        <v>#N/A</v>
      </c>
      <c r="H50" s="83"/>
      <c r="I50" s="20" t="s">
        <v>15</v>
      </c>
      <c r="J50" s="23" t="e">
        <f>INDEX('Tasas de Interes'!$D$3:$BB$14,MATCH($I50,'Tasas de Interes'!$B$3:$B$14,0),MATCH($H$42,'Tasas de Interes'!$D$2:$BB$2,0))</f>
        <v>#N/A</v>
      </c>
      <c r="K50" s="6" t="e">
        <f>EOMONTH(DATE($H$42,VLOOKUP(I51,'Tasas de Interes'!$B$3:$C$14,2,0),0),0)</f>
        <v>#N/A</v>
      </c>
      <c r="L50" s="15" t="e">
        <f>IF(K50&lt;$E$13,0,IF(K50&gt;$E$16,$E$16-$E$13-SUM($L$41:L49),K50-$E$13-SUM($L$41:L49)))</f>
        <v>#N/A</v>
      </c>
      <c r="M50" s="52" t="e">
        <f t="shared" si="4"/>
        <v>#N/A</v>
      </c>
      <c r="N50" s="83"/>
      <c r="O50" s="20" t="s">
        <v>15</v>
      </c>
      <c r="P50" s="23" t="e">
        <f>INDEX('Tasas de Interes'!$D$3:$BB$14,MATCH($O50,'Tasas de Interes'!$B$3:$B$14,0),MATCH($N$42,'Tasas de Interes'!$D$2:$BB$2,0))</f>
        <v>#N/A</v>
      </c>
      <c r="Q50" s="6" t="e">
        <f>EOMONTH(DATE($N$42,VLOOKUP(O51,'Tasas de Interes'!$B$3:$C$14,2,0),0),0)</f>
        <v>#N/A</v>
      </c>
      <c r="R50" s="15" t="e">
        <f>IF(Q50&lt;$E$13,0,IF(Q50&gt;$E$16,$E$16-$E$13-SUM($R$41:R49),Q50-$E$13-SUM($R$41:R49)))</f>
        <v>#N/A</v>
      </c>
      <c r="S50" s="52" t="e">
        <f t="shared" si="5"/>
        <v>#N/A</v>
      </c>
    </row>
    <row r="51" spans="2:19" x14ac:dyDescent="0.2">
      <c r="B51" s="83"/>
      <c r="C51" s="20" t="s">
        <v>16</v>
      </c>
      <c r="D51" s="23" t="e">
        <f>INDEX('Tasas de Interes'!$D$3:$BB$14,MATCH($C51,'Tasas de Interes'!$B$3:$B$14,0),MATCH($B$42,'Tasas de Interes'!$D$2:$BB$2,0))</f>
        <v>#N/A</v>
      </c>
      <c r="E51" s="6" t="e">
        <f>EOMONTH(DATE($B$42,VLOOKUP(C52,'Tasas de Interes'!$B$3:$C$14,2,0),0),0)</f>
        <v>#N/A</v>
      </c>
      <c r="F51" s="15" t="e">
        <f>IF(E51&lt;$E$13,0,IF(E51&gt;$E$16,$E$16-$E$13-SUM(F$41:$F50),E51-$E$13-SUM(F$41:$F50)))</f>
        <v>#N/A</v>
      </c>
      <c r="G51" s="52" t="e">
        <f t="shared" si="3"/>
        <v>#N/A</v>
      </c>
      <c r="H51" s="83"/>
      <c r="I51" s="20" t="s">
        <v>16</v>
      </c>
      <c r="J51" s="23" t="e">
        <f>INDEX('Tasas de Interes'!$D$3:$BB$14,MATCH($I51,'Tasas de Interes'!$B$3:$B$14,0),MATCH($H$42,'Tasas de Interes'!$D$2:$BB$2,0))</f>
        <v>#N/A</v>
      </c>
      <c r="K51" s="6" t="e">
        <f>EOMONTH(DATE($H$42,VLOOKUP(I52,'Tasas de Interes'!$B$3:$C$14,2,0),0),0)</f>
        <v>#N/A</v>
      </c>
      <c r="L51" s="15" t="e">
        <f>IF(K51&lt;$E$13,0,IF(K51&gt;$E$16,$E$16-$E$13-SUM($L$41:L50),K51-$E$13-SUM($L$41:L50)))</f>
        <v>#N/A</v>
      </c>
      <c r="M51" s="52" t="e">
        <f t="shared" si="4"/>
        <v>#N/A</v>
      </c>
      <c r="N51" s="83"/>
      <c r="O51" s="20" t="s">
        <v>16</v>
      </c>
      <c r="P51" s="23" t="e">
        <f>INDEX('Tasas de Interes'!$D$3:$BB$14,MATCH($O51,'Tasas de Interes'!$B$3:$B$14,0),MATCH($N$42,'Tasas de Interes'!$D$2:$BB$2,0))</f>
        <v>#N/A</v>
      </c>
      <c r="Q51" s="6" t="e">
        <f>EOMONTH(DATE($N$42,VLOOKUP(O52,'Tasas de Interes'!$B$3:$C$14,2,0),0),0)</f>
        <v>#N/A</v>
      </c>
      <c r="R51" s="15" t="e">
        <f>IF(Q51&lt;$E$13,0,IF(Q51&gt;$E$16,$E$16-$E$13-SUM($R$41:R50),Q51-$E$13-SUM($R$41:R50)))</f>
        <v>#N/A</v>
      </c>
      <c r="S51" s="52" t="e">
        <f t="shared" si="5"/>
        <v>#N/A</v>
      </c>
    </row>
    <row r="52" spans="2:19" x14ac:dyDescent="0.2">
      <c r="B52" s="83"/>
      <c r="C52" s="20" t="s">
        <v>17</v>
      </c>
      <c r="D52" s="23" t="e">
        <f>INDEX('Tasas de Interes'!$D$3:$BB$14,MATCH($C52,'Tasas de Interes'!$B$3:$B$14,0),MATCH($B$42,'Tasas de Interes'!$D$2:$BB$2,0))</f>
        <v>#N/A</v>
      </c>
      <c r="E52" s="6" t="e">
        <f>EOMONTH(DATE($B$42,VLOOKUP(C53,'Tasas de Interes'!$B$3:$C$14,2,0),0),0)</f>
        <v>#N/A</v>
      </c>
      <c r="F52" s="15" t="e">
        <f>IF(E52&lt;$E$13,0,IF(E52&gt;$E$16,$E$16-$E$13-SUM(F$41:$F51),E52-$E$13-SUM(F$41:$F51)))</f>
        <v>#N/A</v>
      </c>
      <c r="G52" s="52" t="e">
        <f>($E$10*(D52/366)*F52)/1000</f>
        <v>#N/A</v>
      </c>
      <c r="H52" s="83"/>
      <c r="I52" s="20" t="s">
        <v>17</v>
      </c>
      <c r="J52" s="23" t="e">
        <f>INDEX('Tasas de Interes'!$D$3:$BB$14,MATCH($I52,'Tasas de Interes'!$B$3:$B$14,0),MATCH($H$42,'Tasas de Interes'!$D$2:$BB$2,0))</f>
        <v>#N/A</v>
      </c>
      <c r="K52" s="6" t="e">
        <f>EOMONTH(DATE($H$42,VLOOKUP(I53,'Tasas de Interes'!$B$3:$C$14,2,0),0),0)</f>
        <v>#N/A</v>
      </c>
      <c r="L52" s="15" t="e">
        <f>IF(K52&lt;$E$13,0,IF(K52&gt;$E$16,$E$16-$E$13-SUM($L$41:L51),K52-$E$13-SUM($L$41:L51)))</f>
        <v>#N/A</v>
      </c>
      <c r="M52" s="52" t="e">
        <f>($E$10*(J52/366)*L52)/1000</f>
        <v>#N/A</v>
      </c>
      <c r="N52" s="83"/>
      <c r="O52" s="20" t="s">
        <v>17</v>
      </c>
      <c r="P52" s="23" t="e">
        <f>INDEX('Tasas de Interes'!$D$3:$BB$14,MATCH($O52,'Tasas de Interes'!$B$3:$B$14,0),MATCH($N$42,'Tasas de Interes'!$D$2:$BB$2,0))</f>
        <v>#N/A</v>
      </c>
      <c r="Q52" s="6" t="e">
        <f>EOMONTH(DATE($N$42,VLOOKUP(O53,'Tasas de Interes'!$B$3:$C$14,2,0),0),0)</f>
        <v>#N/A</v>
      </c>
      <c r="R52" s="15" t="e">
        <f>IF(Q52&lt;$E$13,0,IF(Q52&gt;$E$16,$E$16-$E$13-SUM($R$41:R51),Q52-$E$13-SUM($R$41:R51)))</f>
        <v>#N/A</v>
      </c>
      <c r="S52" s="52" t="e">
        <f>($E$10*(P52/366)*R52)/1000</f>
        <v>#N/A</v>
      </c>
    </row>
    <row r="53" spans="2:19" x14ac:dyDescent="0.2">
      <c r="B53" s="83"/>
      <c r="C53" s="20" t="s">
        <v>18</v>
      </c>
      <c r="D53" s="23" t="e">
        <f>INDEX('Tasas de Interes'!$D$3:$BB$14,MATCH($C53,'Tasas de Interes'!$B$3:$B$14,0),MATCH($B$42,'Tasas de Interes'!$D$2:$BB$2,0))</f>
        <v>#N/A</v>
      </c>
      <c r="E53" s="6" t="e">
        <f>EOMONTH(DATE($B$42,VLOOKUP(C54,'Tasas de Interes'!$B$3:$C$14,2,0),0),0)</f>
        <v>#N/A</v>
      </c>
      <c r="F53" s="15" t="e">
        <f>IF(E53&lt;$E$13,0,IF(E53&gt;$E$16,$E$16-$E$13-SUM(F$41:$F52),E53-$E$13-SUM(F$41:$F52)))</f>
        <v>#N/A</v>
      </c>
      <c r="G53" s="52" t="e">
        <f>($E$10*(D53/366)*F53)/1000</f>
        <v>#N/A</v>
      </c>
      <c r="H53" s="83"/>
      <c r="I53" s="20" t="s">
        <v>18</v>
      </c>
      <c r="J53" s="23" t="e">
        <f>INDEX('Tasas de Interes'!$D$3:$BB$14,MATCH($I53,'Tasas de Interes'!$B$3:$B$14,0),MATCH($H$42,'Tasas de Interes'!$D$2:$BB$2,0))</f>
        <v>#N/A</v>
      </c>
      <c r="K53" s="6" t="e">
        <f>EOMONTH(DATE($H$42,VLOOKUP(I54,'Tasas de Interes'!$B$3:$C$14,2,0),0),0)</f>
        <v>#N/A</v>
      </c>
      <c r="L53" s="15" t="e">
        <f>IF(K53&lt;$E$13,0,IF(K53&gt;$E$16,$E$16-$E$13-SUM($L$41:L52),K53-$E$13-SUM($L$41:L52)))</f>
        <v>#N/A</v>
      </c>
      <c r="M53" s="52" t="e">
        <f>($E$10*(J53/366)*L53)/1000</f>
        <v>#N/A</v>
      </c>
      <c r="N53" s="83"/>
      <c r="O53" s="20" t="s">
        <v>18</v>
      </c>
      <c r="P53" s="23" t="e">
        <f>INDEX('Tasas de Interes'!$D$3:$BB$14,MATCH($O53,'Tasas de Interes'!$B$3:$B$14,0),MATCH($N$42,'Tasas de Interes'!$D$2:$BB$2,0))</f>
        <v>#N/A</v>
      </c>
      <c r="Q53" s="6" t="e">
        <f>EOMONTH(DATE($N$42,VLOOKUP(O54,'Tasas de Interes'!$B$3:$C$14,2,0),0),0)</f>
        <v>#N/A</v>
      </c>
      <c r="R53" s="15" t="e">
        <f>IF(Q53&lt;$E$13,0,IF(Q53&gt;$E$16,$E$16-$E$13-SUM($R$41:R52),Q53-$E$13-SUM($R$41:R52)))</f>
        <v>#N/A</v>
      </c>
      <c r="S53" s="52" t="e">
        <f>($E$10*(P53/366)*R53)/1000</f>
        <v>#N/A</v>
      </c>
    </row>
    <row r="54" spans="2:19" x14ac:dyDescent="0.2">
      <c r="B54" s="83"/>
      <c r="C54" s="21" t="s">
        <v>19</v>
      </c>
      <c r="D54" s="24" t="e">
        <f>INDEX('Tasas de Interes'!$D$3:$BB$14,MATCH($C54,'Tasas de Interes'!$B$3:$B$14,0),MATCH($B$42,'Tasas de Interes'!$D$2:$BB$2,0))</f>
        <v>#N/A</v>
      </c>
      <c r="E54" s="11" t="e">
        <f>EOMONTH(DATE($B$42+1,VLOOKUP(C43,'Tasas de Interes'!$B$3:$C$14,2,0),0),0)</f>
        <v>#N/A</v>
      </c>
      <c r="F54" s="16" t="e">
        <f>IF(E54&lt;$E$13,0,IF(E54&gt;$E$16,$E$16-$E$13-SUM(F$41:$F53),E54-$E$13-SUM(F$41:$F53)))</f>
        <v>#N/A</v>
      </c>
      <c r="G54" s="52" t="e">
        <f>($E$10*(D54/366)*F54)/1000</f>
        <v>#N/A</v>
      </c>
      <c r="H54" s="83"/>
      <c r="I54" s="21" t="s">
        <v>19</v>
      </c>
      <c r="J54" s="24" t="e">
        <f>INDEX('Tasas de Interes'!$D$3:$BB$14,MATCH($I54,'Tasas de Interes'!$B$3:$B$14,0),MATCH($H$42,'Tasas de Interes'!$D$2:$BB$2,0))</f>
        <v>#N/A</v>
      </c>
      <c r="K54" s="11" t="e">
        <f>EOMONTH(DATE($H$42+1,VLOOKUP(I43,'Tasas de Interes'!$B$3:$C$14,2,0),0),0)</f>
        <v>#N/A</v>
      </c>
      <c r="L54" s="16" t="e">
        <f>IF(K54&lt;$E$13,0,IF(K54&gt;$E$16,$E$16-$E$13-SUM($L$41:L53),K54-$E$13-SUM($L$41:L53)))</f>
        <v>#N/A</v>
      </c>
      <c r="M54" s="52" t="e">
        <f>($E$10*(J54/366)*L54)/1000</f>
        <v>#N/A</v>
      </c>
      <c r="N54" s="83"/>
      <c r="O54" s="21" t="s">
        <v>19</v>
      </c>
      <c r="P54" s="24" t="e">
        <f>INDEX('Tasas de Interes'!$D$3:$BB$14,MATCH($O54,'Tasas de Interes'!$B$3:$B$14,0),MATCH($N$42,'Tasas de Interes'!$D$2:$BB$2,0))</f>
        <v>#N/A</v>
      </c>
      <c r="Q54" s="11" t="e">
        <f>EOMONTH(DATE($N$42+1,VLOOKUP(O43,'Tasas de Interes'!$B$3:$C$14,2,0),0),0)</f>
        <v>#N/A</v>
      </c>
      <c r="R54" s="16" t="e">
        <f>IF(Q54&lt;$E$13,0,IF(Q54&gt;$E$16,$E$16-$E$13-SUM($R$41:R53),Q54-$E$13-SUM($R$41:R53)))</f>
        <v>#N/A</v>
      </c>
      <c r="S54" s="52" t="e">
        <f>($E$10*(P54/366)*R54)/1000</f>
        <v>#N/A</v>
      </c>
    </row>
    <row r="55" spans="2:19" x14ac:dyDescent="0.2">
      <c r="B55" s="84"/>
      <c r="C55" s="12"/>
      <c r="D55" s="13"/>
      <c r="E55" s="13"/>
      <c r="F55" s="17" t="e">
        <f>SUM(F43:F54)</f>
        <v>#N/A</v>
      </c>
      <c r="G55" s="18" t="e">
        <f>SUM(G43:G54)</f>
        <v>#N/A</v>
      </c>
      <c r="H55" s="84"/>
      <c r="I55" s="12"/>
      <c r="J55" s="13"/>
      <c r="K55" s="13"/>
      <c r="L55" s="17" t="e">
        <f>SUM(L43:L54)</f>
        <v>#N/A</v>
      </c>
      <c r="M55" s="18" t="e">
        <f>SUM(M43:M54)</f>
        <v>#N/A</v>
      </c>
      <c r="N55" s="84"/>
      <c r="O55" s="12"/>
      <c r="P55" s="13"/>
      <c r="Q55" s="13"/>
      <c r="R55" s="17" t="e">
        <f>SUM(R43:R54)</f>
        <v>#N/A</v>
      </c>
      <c r="S55" s="18" t="e">
        <f>SUM(S43:S54)</f>
        <v>#N/A</v>
      </c>
    </row>
    <row r="56" spans="2:19" ht="21" customHeight="1" x14ac:dyDescent="0.2"/>
    <row r="57" spans="2:19" s="35" customFormat="1" ht="12.75" hidden="1" customHeight="1" x14ac:dyDescent="0.2">
      <c r="B57" s="35" t="str">
        <f>IF(ISERROR(B58),"E",B58)</f>
        <v>E</v>
      </c>
      <c r="F57" s="35" t="e">
        <f>R41+R55</f>
        <v>#N/A</v>
      </c>
      <c r="H57" s="35" t="str">
        <f>IF(ISERROR(H58),"E",H58)</f>
        <v>E</v>
      </c>
      <c r="L57" s="35" t="e">
        <f>F57+F71</f>
        <v>#N/A</v>
      </c>
      <c r="N57" s="35" t="str">
        <f>IF(ISERROR(N58),"E",N58)</f>
        <v>E</v>
      </c>
      <c r="R57" s="35" t="e">
        <f>L57+L71</f>
        <v>#N/A</v>
      </c>
    </row>
    <row r="58" spans="2:19" ht="24.75" thickBot="1" x14ac:dyDescent="0.25">
      <c r="B58" s="82" t="e">
        <f>IF(YEAR($E$16)&lt;&gt;$N$42,$N$42+1,NA())</f>
        <v>#N/A</v>
      </c>
      <c r="C58" s="10" t="s">
        <v>20</v>
      </c>
      <c r="D58" s="9" t="s">
        <v>21</v>
      </c>
      <c r="E58" s="9" t="s">
        <v>24</v>
      </c>
      <c r="F58" s="9" t="s">
        <v>0</v>
      </c>
      <c r="G58" s="9" t="s">
        <v>31</v>
      </c>
      <c r="H58" s="82" t="e">
        <f>IF(YEAR($E$16)&lt;&gt;$B$58,$B$58+1,NA())</f>
        <v>#N/A</v>
      </c>
      <c r="I58" s="10" t="s">
        <v>20</v>
      </c>
      <c r="J58" s="9" t="s">
        <v>21</v>
      </c>
      <c r="K58" s="9" t="s">
        <v>24</v>
      </c>
      <c r="L58" s="9" t="s">
        <v>0</v>
      </c>
      <c r="M58" s="9" t="s">
        <v>31</v>
      </c>
      <c r="N58" s="82" t="e">
        <f>IF(YEAR($E$16)&lt;&gt;$H$58,$H$58+1,NA())</f>
        <v>#N/A</v>
      </c>
      <c r="O58" s="10" t="s">
        <v>20</v>
      </c>
      <c r="P58" s="9" t="s">
        <v>21</v>
      </c>
      <c r="Q58" s="9" t="s">
        <v>24</v>
      </c>
      <c r="R58" s="9" t="s">
        <v>0</v>
      </c>
      <c r="S58" s="9" t="s">
        <v>31</v>
      </c>
    </row>
    <row r="59" spans="2:19" ht="13.5" thickTop="1" x14ac:dyDescent="0.2">
      <c r="B59" s="83"/>
      <c r="C59" s="19" t="s">
        <v>8</v>
      </c>
      <c r="D59" s="22" t="e">
        <f>INDEX('Tasas de Interes'!$D$3:$BB$14,MATCH($C59,'Tasas de Interes'!$B$3:$B$14,0),MATCH($B$58,'Tasas de Interes'!$D$2:$BB$2,0))</f>
        <v>#N/A</v>
      </c>
      <c r="E59" s="7" t="e">
        <f>EOMONTH(DATE($B$58,VLOOKUP(C60,'Tasas de Interes'!$B$3:$C$14,2,0),0),0)</f>
        <v>#N/A</v>
      </c>
      <c r="F59" s="14" t="e">
        <f>IF(E59&lt;$E$13,0,IF(E59&gt;$E$16,$E$16-$E$13-SUM(F$57:$F58),E59-$E$13-SUM(F$57:$F58)))</f>
        <v>#N/A</v>
      </c>
      <c r="G59" s="52" t="e">
        <f>($E$10*(D59/366)*F59)/1000</f>
        <v>#N/A</v>
      </c>
      <c r="H59" s="83"/>
      <c r="I59" s="19" t="s">
        <v>8</v>
      </c>
      <c r="J59" s="22" t="e">
        <f>INDEX('Tasas de Interes'!$D$3:$BB$14,MATCH($I59,'Tasas de Interes'!$B$3:$B$14,0),MATCH($H$58,'Tasas de Interes'!$D$2:$BB$2,0))</f>
        <v>#N/A</v>
      </c>
      <c r="K59" s="7" t="e">
        <f>EOMONTH(DATE($H$58,VLOOKUP(I60,'Tasas de Interes'!$B$3:$C$14,2,0),0),0)</f>
        <v>#N/A</v>
      </c>
      <c r="L59" s="14" t="e">
        <f>IF(K59&lt;$E$13,0,IF(K59&gt;$E$16,$E$16-$E$13-SUM($L$57:L58),K59-$E$13-SUM($L$57:L58)))</f>
        <v>#N/A</v>
      </c>
      <c r="M59" s="52" t="e">
        <f>($E$10*(J59/366)*L59)/1000</f>
        <v>#N/A</v>
      </c>
      <c r="N59" s="83"/>
      <c r="O59" s="19" t="s">
        <v>8</v>
      </c>
      <c r="P59" s="22" t="e">
        <f>INDEX('Tasas de Interes'!$D$3:$BB$14,MATCH($O59,'Tasas de Interes'!$B$3:$B$14,0),MATCH($N$58,'Tasas de Interes'!$D$2:$BB$2,0))</f>
        <v>#N/A</v>
      </c>
      <c r="Q59" s="7" t="e">
        <f>EOMONTH(DATE($N$58,VLOOKUP(O60,'Tasas de Interes'!$B$3:$C$14,2,0),0),0)</f>
        <v>#N/A</v>
      </c>
      <c r="R59" s="14" t="e">
        <f>IF(Q59&lt;$E$13,0,IF(Q59&gt;$E$16,$E$16-$E$13-SUM($R$57:R58),Q59-$E$13-SUM($R$57:R58)))</f>
        <v>#N/A</v>
      </c>
      <c r="S59" s="52" t="e">
        <f>($E$10*(P59/366)*R59)/1000</f>
        <v>#N/A</v>
      </c>
    </row>
    <row r="60" spans="2:19" x14ac:dyDescent="0.2">
      <c r="B60" s="83"/>
      <c r="C60" s="20" t="s">
        <v>9</v>
      </c>
      <c r="D60" s="23" t="e">
        <f>INDEX('Tasas de Interes'!$D$3:$BB$14,MATCH($C60,'Tasas de Interes'!$B$3:$B$14,0),MATCH($B$58,'Tasas de Interes'!$D$2:$BB$2,0))</f>
        <v>#N/A</v>
      </c>
      <c r="E60" s="6" t="e">
        <f>EOMONTH(DATE($B$58,VLOOKUP(C61,'Tasas de Interes'!$B$3:$C$14,2,0),0),0)</f>
        <v>#N/A</v>
      </c>
      <c r="F60" s="15" t="e">
        <f>IF(E60&lt;$E$13,0,IF(E60&gt;$E$16,$E$16-$E$13-SUM(F$57:$F59),E60-$E$13-SUM(F$57:$F59)))</f>
        <v>#N/A</v>
      </c>
      <c r="G60" s="52" t="e">
        <f>($E$10*(D60/366)*F60)/1000</f>
        <v>#N/A</v>
      </c>
      <c r="H60" s="83"/>
      <c r="I60" s="20" t="s">
        <v>9</v>
      </c>
      <c r="J60" s="23" t="e">
        <f>INDEX('Tasas de Interes'!$D$3:$BB$14,MATCH($I60,'Tasas de Interes'!$B$3:$B$14,0),MATCH($H$58,'Tasas de Interes'!$D$2:$BB$2,0))</f>
        <v>#N/A</v>
      </c>
      <c r="K60" s="6" t="e">
        <f>EOMONTH(DATE($H$58,VLOOKUP(I61,'Tasas de Interes'!$B$3:$C$14,2,0),0),0)</f>
        <v>#N/A</v>
      </c>
      <c r="L60" s="15" t="e">
        <f>IF(K60&lt;$E$13,0,IF(K60&gt;$E$16,$E$16-$E$13-SUM($L$57:L59),K60-$E$13-SUM($L$57:L59)))</f>
        <v>#N/A</v>
      </c>
      <c r="M60" s="52" t="e">
        <f>($E$10*(J60/366)*L60)/1000</f>
        <v>#N/A</v>
      </c>
      <c r="N60" s="83"/>
      <c r="O60" s="20" t="s">
        <v>9</v>
      </c>
      <c r="P60" s="23" t="e">
        <f>INDEX('Tasas de Interes'!$D$3:$BB$14,MATCH($O60,'Tasas de Interes'!$B$3:$B$14,0),MATCH($N$58,'Tasas de Interes'!$D$2:$BB$2,0))</f>
        <v>#N/A</v>
      </c>
      <c r="Q60" s="6" t="e">
        <f>EOMONTH(DATE($N$58,VLOOKUP(O61,'Tasas de Interes'!$B$3:$C$14,2,0),0),0)</f>
        <v>#N/A</v>
      </c>
      <c r="R60" s="15" t="e">
        <f>IF(Q60&lt;$E$13,0,IF(Q60&gt;$E$16,$E$16-$E$13-SUM($R$57:R59),Q60-$E$13-SUM($R$57:R59)))</f>
        <v>#N/A</v>
      </c>
      <c r="S60" s="52" t="e">
        <f>($E$10*(P60/366)*R60)/1000</f>
        <v>#N/A</v>
      </c>
    </row>
    <row r="61" spans="2:19" x14ac:dyDescent="0.2">
      <c r="B61" s="83"/>
      <c r="C61" s="20" t="s">
        <v>10</v>
      </c>
      <c r="D61" s="23" t="e">
        <f>INDEX('Tasas de Interes'!$D$3:$BB$14,MATCH($C61,'Tasas de Interes'!$B$3:$B$14,0),MATCH($B$58,'Tasas de Interes'!$D$2:$BB$2,0))</f>
        <v>#N/A</v>
      </c>
      <c r="E61" s="6" t="e">
        <f>EOMONTH(DATE($B$58,VLOOKUP(C62,'Tasas de Interes'!$B$3:$C$14,2,0),0),0)</f>
        <v>#N/A</v>
      </c>
      <c r="F61" s="15" t="e">
        <f>IF(E61&lt;$E$13,0,IF(E61&gt;$E$16,$E$16-$E$13-SUM(F$57:$F60),E61-$E$13-SUM(F$57:$F60)))</f>
        <v>#N/A</v>
      </c>
      <c r="G61" s="52" t="e">
        <f>($E$10*(D61/366)*F61)/1000</f>
        <v>#N/A</v>
      </c>
      <c r="H61" s="83"/>
      <c r="I61" s="20" t="s">
        <v>10</v>
      </c>
      <c r="J61" s="23" t="e">
        <f>INDEX('Tasas de Interes'!$D$3:$BB$14,MATCH($I61,'Tasas de Interes'!$B$3:$B$14,0),MATCH($H$58,'Tasas de Interes'!$D$2:$BB$2,0))</f>
        <v>#N/A</v>
      </c>
      <c r="K61" s="6" t="e">
        <f>EOMONTH(DATE($H$58,VLOOKUP(I62,'Tasas de Interes'!$B$3:$C$14,2,0),0),0)</f>
        <v>#N/A</v>
      </c>
      <c r="L61" s="15" t="e">
        <f>IF(K61&lt;$E$13,0,IF(K61&gt;$E$16,$E$16-$E$13-SUM($L$57:L60),K61-$E$13-SUM($L$57:L60)))</f>
        <v>#N/A</v>
      </c>
      <c r="M61" s="52" t="e">
        <f>($E$10*(J61/366)*L61)/1000</f>
        <v>#N/A</v>
      </c>
      <c r="N61" s="83"/>
      <c r="O61" s="20" t="s">
        <v>10</v>
      </c>
      <c r="P61" s="23" t="e">
        <f>INDEX('Tasas de Interes'!$D$3:$BB$14,MATCH($O61,'Tasas de Interes'!$B$3:$B$14,0),MATCH($N$58,'Tasas de Interes'!$D$2:$BB$2,0))</f>
        <v>#N/A</v>
      </c>
      <c r="Q61" s="6" t="e">
        <f>EOMONTH(DATE($N$58,VLOOKUP(O62,'Tasas de Interes'!$B$3:$C$14,2,0),0),0)</f>
        <v>#N/A</v>
      </c>
      <c r="R61" s="15" t="e">
        <f>IF(Q61&lt;$E$13,0,IF(Q61&gt;$E$16,$E$16-$E$13-SUM($R$57:R60),Q61-$E$13-SUM($R$57:R60)))</f>
        <v>#N/A</v>
      </c>
      <c r="S61" s="52" t="e">
        <f>($E$10*(P61/366)*R61)/1000</f>
        <v>#N/A</v>
      </c>
    </row>
    <row r="62" spans="2:19" x14ac:dyDescent="0.2">
      <c r="B62" s="83"/>
      <c r="C62" s="20" t="s">
        <v>11</v>
      </c>
      <c r="D62" s="23" t="e">
        <f>INDEX('Tasas de Interes'!$D$3:$BB$14,MATCH($C62,'Tasas de Interes'!$B$3:$B$14,0),MATCH($B$58,'Tasas de Interes'!$D$2:$BB$2,0))</f>
        <v>#N/A</v>
      </c>
      <c r="E62" s="6" t="e">
        <f>EOMONTH(DATE($B$58,VLOOKUP(C63,'Tasas de Interes'!$B$3:$C$14,2,0),0),0)</f>
        <v>#N/A</v>
      </c>
      <c r="F62" s="15" t="e">
        <f>IF(E62&lt;$E$13,0,IF(E62&gt;$E$16,$E$16-$E$13-SUM(F$57:$F61),E62-$E$13-SUM(F$57:$F61)))</f>
        <v>#N/A</v>
      </c>
      <c r="G62" s="52" t="e">
        <f t="shared" ref="G62:G67" si="6">($E$10*(D62/366)*F62)/1000</f>
        <v>#N/A</v>
      </c>
      <c r="H62" s="83"/>
      <c r="I62" s="20" t="s">
        <v>11</v>
      </c>
      <c r="J62" s="23" t="e">
        <f>INDEX('Tasas de Interes'!$D$3:$BB$14,MATCH($I62,'Tasas de Interes'!$B$3:$B$14,0),MATCH($H$58,'Tasas de Interes'!$D$2:$BB$2,0))</f>
        <v>#N/A</v>
      </c>
      <c r="K62" s="6" t="e">
        <f>EOMONTH(DATE($H$58,VLOOKUP(I63,'Tasas de Interes'!$B$3:$C$14,2,0),0),0)</f>
        <v>#N/A</v>
      </c>
      <c r="L62" s="15" t="e">
        <f>IF(K62&lt;$E$13,0,IF(K62&gt;$E$16,$E$16-$E$13-SUM($L$57:L61),K62-$E$13-SUM($L$57:L61)))</f>
        <v>#N/A</v>
      </c>
      <c r="M62" s="52" t="e">
        <f t="shared" ref="M62:M67" si="7">($E$10*(J62/366)*L62)/1000</f>
        <v>#N/A</v>
      </c>
      <c r="N62" s="83"/>
      <c r="O62" s="20" t="s">
        <v>11</v>
      </c>
      <c r="P62" s="23" t="e">
        <f>INDEX('Tasas de Interes'!$D$3:$BB$14,MATCH($O62,'Tasas de Interes'!$B$3:$B$14,0),MATCH($N$58,'Tasas de Interes'!$D$2:$BB$2,0))</f>
        <v>#N/A</v>
      </c>
      <c r="Q62" s="6" t="e">
        <f>EOMONTH(DATE($N$58,VLOOKUP(O63,'Tasas de Interes'!$B$3:$C$14,2,0),0),0)</f>
        <v>#N/A</v>
      </c>
      <c r="R62" s="15" t="e">
        <f>IF(Q62&lt;$E$13,0,IF(Q62&gt;$E$16,$E$16-$E$13-SUM($R$57:R61),Q62-$E$13-SUM($R$57:R61)))</f>
        <v>#N/A</v>
      </c>
      <c r="S62" s="52" t="e">
        <f t="shared" ref="S62:S67" si="8">($E$10*(P62/366)*R62)/1000</f>
        <v>#N/A</v>
      </c>
    </row>
    <row r="63" spans="2:19" x14ac:dyDescent="0.2">
      <c r="B63" s="83"/>
      <c r="C63" s="20" t="s">
        <v>12</v>
      </c>
      <c r="D63" s="23" t="e">
        <f>INDEX('Tasas de Interes'!$D$3:$BB$14,MATCH($C63,'Tasas de Interes'!$B$3:$B$14,0),MATCH($B$58,'Tasas de Interes'!$D$2:$BB$2,0))</f>
        <v>#N/A</v>
      </c>
      <c r="E63" s="6" t="e">
        <f>EOMONTH(DATE($B$58,VLOOKUP(C64,'Tasas de Interes'!$B$3:$C$14,2,0),0),0)</f>
        <v>#N/A</v>
      </c>
      <c r="F63" s="15" t="e">
        <f>IF(E63&lt;$E$13,0,IF(E63&gt;$E$16,$E$16-$E$13-SUM(F$57:$F62),E63-$E$13-SUM(F$57:$F62)))</f>
        <v>#N/A</v>
      </c>
      <c r="G63" s="52" t="e">
        <f t="shared" si="6"/>
        <v>#N/A</v>
      </c>
      <c r="H63" s="83"/>
      <c r="I63" s="20" t="s">
        <v>12</v>
      </c>
      <c r="J63" s="23" t="e">
        <f>INDEX('Tasas de Interes'!$D$3:$BB$14,MATCH($I63,'Tasas de Interes'!$B$3:$B$14,0),MATCH($H$58,'Tasas de Interes'!$D$2:$BB$2,0))</f>
        <v>#N/A</v>
      </c>
      <c r="K63" s="6" t="e">
        <f>EOMONTH(DATE($H$58,VLOOKUP(I64,'Tasas de Interes'!$B$3:$C$14,2,0),0),0)</f>
        <v>#N/A</v>
      </c>
      <c r="L63" s="15" t="e">
        <f>IF(K63&lt;$E$13,0,IF(K63&gt;$E$16,$E$16-$E$13-SUM($L$57:L62),K63-$E$13-SUM($L$57:L62)))</f>
        <v>#N/A</v>
      </c>
      <c r="M63" s="52" t="e">
        <f t="shared" si="7"/>
        <v>#N/A</v>
      </c>
      <c r="N63" s="83"/>
      <c r="O63" s="20" t="s">
        <v>12</v>
      </c>
      <c r="P63" s="23" t="e">
        <f>INDEX('Tasas de Interes'!$D$3:$BB$14,MATCH($O63,'Tasas de Interes'!$B$3:$B$14,0),MATCH($N$58,'Tasas de Interes'!$D$2:$BB$2,0))</f>
        <v>#N/A</v>
      </c>
      <c r="Q63" s="6" t="e">
        <f>EOMONTH(DATE($N$58,VLOOKUP(O64,'Tasas de Interes'!$B$3:$C$14,2,0),0),0)</f>
        <v>#N/A</v>
      </c>
      <c r="R63" s="15" t="e">
        <f>IF(Q63&lt;$E$13,0,IF(Q63&gt;$E$16,$E$16-$E$13-SUM($R$57:R62),Q63-$E$13-SUM($R$57:R62)))</f>
        <v>#N/A</v>
      </c>
      <c r="S63" s="52" t="e">
        <f t="shared" si="8"/>
        <v>#N/A</v>
      </c>
    </row>
    <row r="64" spans="2:19" x14ac:dyDescent="0.2">
      <c r="B64" s="83"/>
      <c r="C64" s="20" t="s">
        <v>13</v>
      </c>
      <c r="D64" s="23" t="e">
        <f>INDEX('Tasas de Interes'!$D$3:$BB$14,MATCH($C64,'Tasas de Interes'!$B$3:$B$14,0),MATCH($B$58,'Tasas de Interes'!$D$2:$BB$2,0))</f>
        <v>#N/A</v>
      </c>
      <c r="E64" s="6" t="e">
        <f>EOMONTH(DATE($B$58,VLOOKUP(C65,'Tasas de Interes'!$B$3:$C$14,2,0),0),0)</f>
        <v>#N/A</v>
      </c>
      <c r="F64" s="15" t="e">
        <f>IF(E64&lt;$E$13,0,IF(E64&gt;$E$16,$E$16-$E$13-SUM(F$57:$F63),E64-$E$13-SUM(F$57:$F63)))</f>
        <v>#N/A</v>
      </c>
      <c r="G64" s="52" t="e">
        <f t="shared" si="6"/>
        <v>#N/A</v>
      </c>
      <c r="H64" s="83"/>
      <c r="I64" s="20" t="s">
        <v>13</v>
      </c>
      <c r="J64" s="23" t="e">
        <f>INDEX('Tasas de Interes'!$D$3:$BB$14,MATCH($I64,'Tasas de Interes'!$B$3:$B$14,0),MATCH($H$58,'Tasas de Interes'!$D$2:$BB$2,0))</f>
        <v>#N/A</v>
      </c>
      <c r="K64" s="6" t="e">
        <f>EOMONTH(DATE($H$58,VLOOKUP(I65,'Tasas de Interes'!$B$3:$C$14,2,0),0),0)</f>
        <v>#N/A</v>
      </c>
      <c r="L64" s="15" t="e">
        <f>IF(K64&lt;$E$13,0,IF(K64&gt;$E$16,$E$16-$E$13-SUM($L$57:L63),K64-$E$13-SUM($L$57:L63)))</f>
        <v>#N/A</v>
      </c>
      <c r="M64" s="52" t="e">
        <f t="shared" si="7"/>
        <v>#N/A</v>
      </c>
      <c r="N64" s="83"/>
      <c r="O64" s="20" t="s">
        <v>13</v>
      </c>
      <c r="P64" s="23" t="e">
        <f>INDEX('Tasas de Interes'!$D$3:$BB$14,MATCH($O64,'Tasas de Interes'!$B$3:$B$14,0),MATCH($N$58,'Tasas de Interes'!$D$2:$BB$2,0))</f>
        <v>#N/A</v>
      </c>
      <c r="Q64" s="6" t="e">
        <f>EOMONTH(DATE($N$58,VLOOKUP(O65,'Tasas de Interes'!$B$3:$C$14,2,0),0),0)</f>
        <v>#N/A</v>
      </c>
      <c r="R64" s="15" t="e">
        <f>IF(Q64&lt;$E$13,0,IF(Q64&gt;$E$16,$E$16-$E$13-SUM($R$57:R63),Q64-$E$13-SUM($R$57:R63)))</f>
        <v>#N/A</v>
      </c>
      <c r="S64" s="52" t="e">
        <f t="shared" si="8"/>
        <v>#N/A</v>
      </c>
    </row>
    <row r="65" spans="2:19" x14ac:dyDescent="0.2">
      <c r="B65" s="83"/>
      <c r="C65" s="20" t="s">
        <v>14</v>
      </c>
      <c r="D65" s="23" t="e">
        <f>INDEX('Tasas de Interes'!$D$3:$BB$14,MATCH($C65,'Tasas de Interes'!$B$3:$B$14,0),MATCH($B$58,'Tasas de Interes'!$D$2:$BB$2,0))</f>
        <v>#N/A</v>
      </c>
      <c r="E65" s="6" t="e">
        <f>EOMONTH(DATE($B$58,VLOOKUP(C66,'Tasas de Interes'!$B$3:$C$14,2,0),0),0)</f>
        <v>#N/A</v>
      </c>
      <c r="F65" s="15" t="e">
        <f>IF(E65&lt;$E$13,0,IF(E65&gt;$E$16,$E$16-$E$13-SUM(F$57:$F64),E65-$E$13-SUM(F$57:$F64)))</f>
        <v>#N/A</v>
      </c>
      <c r="G65" s="52" t="e">
        <f t="shared" si="6"/>
        <v>#N/A</v>
      </c>
      <c r="H65" s="83"/>
      <c r="I65" s="20" t="s">
        <v>14</v>
      </c>
      <c r="J65" s="23" t="e">
        <f>INDEX('Tasas de Interes'!$D$3:$BB$14,MATCH($I65,'Tasas de Interes'!$B$3:$B$14,0),MATCH($H$58,'Tasas de Interes'!$D$2:$BB$2,0))</f>
        <v>#N/A</v>
      </c>
      <c r="K65" s="6" t="e">
        <f>EOMONTH(DATE($H$58,VLOOKUP(I66,'Tasas de Interes'!$B$3:$C$14,2,0),0),0)</f>
        <v>#N/A</v>
      </c>
      <c r="L65" s="15" t="e">
        <f>IF(K65&lt;$E$13,0,IF(K65&gt;$E$16,$E$16-$E$13-SUM($L$57:L64),K65-$E$13-SUM($L$57:L64)))</f>
        <v>#N/A</v>
      </c>
      <c r="M65" s="52" t="e">
        <f t="shared" si="7"/>
        <v>#N/A</v>
      </c>
      <c r="N65" s="83"/>
      <c r="O65" s="20" t="s">
        <v>14</v>
      </c>
      <c r="P65" s="23" t="e">
        <f>INDEX('Tasas de Interes'!$D$3:$BB$14,MATCH($O65,'Tasas de Interes'!$B$3:$B$14,0),MATCH($N$58,'Tasas de Interes'!$D$2:$BB$2,0))</f>
        <v>#N/A</v>
      </c>
      <c r="Q65" s="6" t="e">
        <f>EOMONTH(DATE($N$58,VLOOKUP(O66,'Tasas de Interes'!$B$3:$C$14,2,0),0),0)</f>
        <v>#N/A</v>
      </c>
      <c r="R65" s="15" t="e">
        <f>IF(Q65&lt;$E$13,0,IF(Q65&gt;$E$16,$E$16-$E$13-SUM($R$57:R64),Q65-$E$13-SUM($R$57:R64)))</f>
        <v>#N/A</v>
      </c>
      <c r="S65" s="52" t="e">
        <f t="shared" si="8"/>
        <v>#N/A</v>
      </c>
    </row>
    <row r="66" spans="2:19" x14ac:dyDescent="0.2">
      <c r="B66" s="83"/>
      <c r="C66" s="20" t="s">
        <v>15</v>
      </c>
      <c r="D66" s="23" t="e">
        <f>INDEX('Tasas de Interes'!$D$3:$BB$14,MATCH($C66,'Tasas de Interes'!$B$3:$B$14,0),MATCH($B$58,'Tasas de Interes'!$D$2:$BB$2,0))</f>
        <v>#N/A</v>
      </c>
      <c r="E66" s="6" t="e">
        <f>EOMONTH(DATE($B$58,VLOOKUP(C67,'Tasas de Interes'!$B$3:$C$14,2,0),0),0)</f>
        <v>#N/A</v>
      </c>
      <c r="F66" s="15" t="e">
        <f>IF(E66&lt;$E$13,0,IF(E66&gt;$E$16,$E$16-$E$13-SUM(F$57:$F65),E66-$E$13-SUM(F$57:$F65)))</f>
        <v>#N/A</v>
      </c>
      <c r="G66" s="52" t="e">
        <f t="shared" si="6"/>
        <v>#N/A</v>
      </c>
      <c r="H66" s="83"/>
      <c r="I66" s="20" t="s">
        <v>15</v>
      </c>
      <c r="J66" s="23" t="e">
        <f>INDEX('Tasas de Interes'!$D$3:$BB$14,MATCH($I66,'Tasas de Interes'!$B$3:$B$14,0),MATCH($H$58,'Tasas de Interes'!$D$2:$BB$2,0))</f>
        <v>#N/A</v>
      </c>
      <c r="K66" s="6" t="e">
        <f>EOMONTH(DATE($H$58,VLOOKUP(I67,'Tasas de Interes'!$B$3:$C$14,2,0),0),0)</f>
        <v>#N/A</v>
      </c>
      <c r="L66" s="15" t="e">
        <f>IF(K66&lt;$E$13,0,IF(K66&gt;$E$16,$E$16-$E$13-SUM($L$57:L65),K66-$E$13-SUM($L$57:L65)))</f>
        <v>#N/A</v>
      </c>
      <c r="M66" s="52" t="e">
        <f t="shared" si="7"/>
        <v>#N/A</v>
      </c>
      <c r="N66" s="83"/>
      <c r="O66" s="20" t="s">
        <v>15</v>
      </c>
      <c r="P66" s="23" t="e">
        <f>INDEX('Tasas de Interes'!$D$3:$BB$14,MATCH($O66,'Tasas de Interes'!$B$3:$B$14,0),MATCH($N$58,'Tasas de Interes'!$D$2:$BB$2,0))</f>
        <v>#N/A</v>
      </c>
      <c r="Q66" s="6" t="e">
        <f>EOMONTH(DATE($N$58,VLOOKUP(O67,'Tasas de Interes'!$B$3:$C$14,2,0),0),0)</f>
        <v>#N/A</v>
      </c>
      <c r="R66" s="15" t="e">
        <f>IF(Q66&lt;$E$13,0,IF(Q66&gt;$E$16,$E$16-$E$13-SUM($R$57:R65),Q66-$E$13-SUM($R$57:R65)))</f>
        <v>#N/A</v>
      </c>
      <c r="S66" s="52" t="e">
        <f t="shared" si="8"/>
        <v>#N/A</v>
      </c>
    </row>
    <row r="67" spans="2:19" x14ac:dyDescent="0.2">
      <c r="B67" s="83"/>
      <c r="C67" s="20" t="s">
        <v>16</v>
      </c>
      <c r="D67" s="23" t="e">
        <f>INDEX('Tasas de Interes'!$D$3:$BB$14,MATCH($C67,'Tasas de Interes'!$B$3:$B$14,0),MATCH($B$58,'Tasas de Interes'!$D$2:$BB$2,0))</f>
        <v>#N/A</v>
      </c>
      <c r="E67" s="6" t="e">
        <f>EOMONTH(DATE($B$58,VLOOKUP(C68,'Tasas de Interes'!$B$3:$C$14,2,0),0),0)</f>
        <v>#N/A</v>
      </c>
      <c r="F67" s="15" t="e">
        <f>IF(E67&lt;$E$13,0,IF(E67&gt;$E$16,$E$16-$E$13-SUM(F$57:$F66),E67-$E$13-SUM(F$57:$F66)))</f>
        <v>#N/A</v>
      </c>
      <c r="G67" s="52" t="e">
        <f t="shared" si="6"/>
        <v>#N/A</v>
      </c>
      <c r="H67" s="83"/>
      <c r="I67" s="20" t="s">
        <v>16</v>
      </c>
      <c r="J67" s="23" t="e">
        <f>INDEX('Tasas de Interes'!$D$3:$BB$14,MATCH($I67,'Tasas de Interes'!$B$3:$B$14,0),MATCH($H$58,'Tasas de Interes'!$D$2:$BB$2,0))</f>
        <v>#N/A</v>
      </c>
      <c r="K67" s="6" t="e">
        <f>EOMONTH(DATE($H$58,VLOOKUP(I68,'Tasas de Interes'!$B$3:$C$14,2,0),0),0)</f>
        <v>#N/A</v>
      </c>
      <c r="L67" s="15" t="e">
        <f>IF(K67&lt;$E$13,0,IF(K67&gt;$E$16,$E$16-$E$13-SUM($L$57:L66),K67-$E$13-SUM($L$57:L66)))</f>
        <v>#N/A</v>
      </c>
      <c r="M67" s="52" t="e">
        <f t="shared" si="7"/>
        <v>#N/A</v>
      </c>
      <c r="N67" s="83"/>
      <c r="O67" s="20" t="s">
        <v>16</v>
      </c>
      <c r="P67" s="23" t="e">
        <f>INDEX('Tasas de Interes'!$D$3:$BB$14,MATCH($O67,'Tasas de Interes'!$B$3:$B$14,0),MATCH($N$58,'Tasas de Interes'!$D$2:$BB$2,0))</f>
        <v>#N/A</v>
      </c>
      <c r="Q67" s="6" t="e">
        <f>EOMONTH(DATE($N$58,VLOOKUP(O68,'Tasas de Interes'!$B$3:$C$14,2,0),0),0)</f>
        <v>#N/A</v>
      </c>
      <c r="R67" s="15" t="e">
        <f>IF(Q67&lt;$E$13,0,IF(Q67&gt;$E$16,$E$16-$E$13-SUM($R$57:R66),Q67-$E$13-SUM($R$57:R66)))</f>
        <v>#N/A</v>
      </c>
      <c r="S67" s="52" t="e">
        <f t="shared" si="8"/>
        <v>#N/A</v>
      </c>
    </row>
    <row r="68" spans="2:19" x14ac:dyDescent="0.2">
      <c r="B68" s="83"/>
      <c r="C68" s="20" t="s">
        <v>17</v>
      </c>
      <c r="D68" s="23" t="e">
        <f>INDEX('Tasas de Interes'!$D$3:$BB$14,MATCH($C68,'Tasas de Interes'!$B$3:$B$14,0),MATCH($B$58,'Tasas de Interes'!$D$2:$BB$2,0))</f>
        <v>#N/A</v>
      </c>
      <c r="E68" s="6" t="e">
        <f>EOMONTH(DATE($B$58,VLOOKUP(C69,'Tasas de Interes'!$B$3:$C$14,2,0),0),0)</f>
        <v>#N/A</v>
      </c>
      <c r="F68" s="15" t="e">
        <f>IF(E68&lt;$E$13,0,IF(E68&gt;$E$16,$E$16-$E$13-SUM(F$57:$F67),E68-$E$13-SUM(F$57:$F67)))</f>
        <v>#N/A</v>
      </c>
      <c r="G68" s="52" t="e">
        <f>($E$10*(D68/366)*F68)/1000</f>
        <v>#N/A</v>
      </c>
      <c r="H68" s="83"/>
      <c r="I68" s="20" t="s">
        <v>17</v>
      </c>
      <c r="J68" s="23" t="e">
        <f>INDEX('Tasas de Interes'!$D$3:$BB$14,MATCH($I68,'Tasas de Interes'!$B$3:$B$14,0),MATCH($H$58,'Tasas de Interes'!$D$2:$BB$2,0))</f>
        <v>#N/A</v>
      </c>
      <c r="K68" s="6" t="e">
        <f>EOMONTH(DATE($H$58,VLOOKUP(I69,'Tasas de Interes'!$B$3:$C$14,2,0),0),0)</f>
        <v>#N/A</v>
      </c>
      <c r="L68" s="15" t="e">
        <f>IF(K68&lt;$E$13,0,IF(K68&gt;$E$16,$E$16-$E$13-SUM($L$57:L67),K68-$E$13-SUM($L$57:L67)))</f>
        <v>#N/A</v>
      </c>
      <c r="M68" s="52" t="e">
        <f>($E$10*(J68/366)*L68)/1000</f>
        <v>#N/A</v>
      </c>
      <c r="N68" s="83"/>
      <c r="O68" s="20" t="s">
        <v>17</v>
      </c>
      <c r="P68" s="23" t="e">
        <f>INDEX('Tasas de Interes'!$D$3:$BB$14,MATCH($O68,'Tasas de Interes'!$B$3:$B$14,0),MATCH($N$58,'Tasas de Interes'!$D$2:$BB$2,0))</f>
        <v>#N/A</v>
      </c>
      <c r="Q68" s="6" t="e">
        <f>EOMONTH(DATE($N$58,VLOOKUP(O69,'Tasas de Interes'!$B$3:$C$14,2,0),0),0)</f>
        <v>#N/A</v>
      </c>
      <c r="R68" s="15" t="e">
        <f>IF(Q68&lt;$E$13,0,IF(Q68&gt;$E$16,$E$16-$E$13-SUM($R$57:R67),Q68-$E$13-SUM($R$57:R67)))</f>
        <v>#N/A</v>
      </c>
      <c r="S68" s="52" t="e">
        <f>($E$10*(P68/366)*R68)/1000</f>
        <v>#N/A</v>
      </c>
    </row>
    <row r="69" spans="2:19" x14ac:dyDescent="0.2">
      <c r="B69" s="83"/>
      <c r="C69" s="20" t="s">
        <v>18</v>
      </c>
      <c r="D69" s="23" t="e">
        <f>INDEX('Tasas de Interes'!$D$3:$BB$14,MATCH($C69,'Tasas de Interes'!$B$3:$B$14,0),MATCH($B$58,'Tasas de Interes'!$D$2:$BB$2,0))</f>
        <v>#N/A</v>
      </c>
      <c r="E69" s="6" t="e">
        <f>EOMONTH(DATE($B$58,VLOOKUP(C70,'Tasas de Interes'!$B$3:$C$14,2,0),0),0)</f>
        <v>#N/A</v>
      </c>
      <c r="F69" s="15" t="e">
        <f>IF(E69&lt;$E$13,0,IF(E69&gt;$E$16,$E$16-$E$13-SUM(F$57:$F68),E69-$E$13-SUM(F$57:$F68)))</f>
        <v>#N/A</v>
      </c>
      <c r="G69" s="52" t="e">
        <f>($E$10*(D69/366)*F69)/1000</f>
        <v>#N/A</v>
      </c>
      <c r="H69" s="83"/>
      <c r="I69" s="20" t="s">
        <v>18</v>
      </c>
      <c r="J69" s="23" t="e">
        <f>INDEX('Tasas de Interes'!$D$3:$BB$14,MATCH($I69,'Tasas de Interes'!$B$3:$B$14,0),MATCH($H$58,'Tasas de Interes'!$D$2:$BB$2,0))</f>
        <v>#N/A</v>
      </c>
      <c r="K69" s="6" t="e">
        <f>EOMONTH(DATE($H$58,VLOOKUP(I70,'Tasas de Interes'!$B$3:$C$14,2,0),0),0)</f>
        <v>#N/A</v>
      </c>
      <c r="L69" s="15" t="e">
        <f>IF(K69&lt;$E$13,0,IF(K69&gt;$E$16,$E$16-$E$13-SUM($L$57:L68),K69-$E$13-SUM($L$57:L68)))</f>
        <v>#N/A</v>
      </c>
      <c r="M69" s="52" t="e">
        <f>($E$10*(J69/366)*L69)/1000</f>
        <v>#N/A</v>
      </c>
      <c r="N69" s="83"/>
      <c r="O69" s="20" t="s">
        <v>18</v>
      </c>
      <c r="P69" s="23" t="e">
        <f>INDEX('Tasas de Interes'!$D$3:$BB$14,MATCH($O69,'Tasas de Interes'!$B$3:$B$14,0),MATCH($N$58,'Tasas de Interes'!$D$2:$BB$2,0))</f>
        <v>#N/A</v>
      </c>
      <c r="Q69" s="6" t="e">
        <f>EOMONTH(DATE($N$58,VLOOKUP(O70,'Tasas de Interes'!$B$3:$C$14,2,0),0),0)</f>
        <v>#N/A</v>
      </c>
      <c r="R69" s="15" t="e">
        <f>IF(Q69&lt;$E$13,0,IF(Q69&gt;$E$16,$E$16-$E$13-SUM($R$57:R68),Q69-$E$13-SUM($R$57:R68)))</f>
        <v>#N/A</v>
      </c>
      <c r="S69" s="52" t="e">
        <f>($E$10*(P69/366)*R69)/1000</f>
        <v>#N/A</v>
      </c>
    </row>
    <row r="70" spans="2:19" x14ac:dyDescent="0.2">
      <c r="B70" s="83"/>
      <c r="C70" s="21" t="s">
        <v>19</v>
      </c>
      <c r="D70" s="24" t="e">
        <f>INDEX('Tasas de Interes'!$D$3:$BB$14,MATCH($C70,'Tasas de Interes'!$B$3:$B$14,0),MATCH($B$58,'Tasas de Interes'!$D$2:$BB$2,0))</f>
        <v>#N/A</v>
      </c>
      <c r="E70" s="11" t="e">
        <f>EOMONTH(DATE($B$58+1,VLOOKUP(C59,'Tasas de Interes'!$B$3:$C$14,2,0),0),0)</f>
        <v>#N/A</v>
      </c>
      <c r="F70" s="16" t="e">
        <f>IF(E70&lt;$E$13,0,IF(E70&gt;$E$16,$E$16-$E$13-SUM(F$57:$F69),E70-$E$13-SUM(F$57:$F69)))</f>
        <v>#N/A</v>
      </c>
      <c r="G70" s="52" t="e">
        <f>($E$10*(D70/366)*F70)/1000</f>
        <v>#N/A</v>
      </c>
      <c r="H70" s="83"/>
      <c r="I70" s="21" t="s">
        <v>19</v>
      </c>
      <c r="J70" s="24" t="e">
        <f>INDEX('Tasas de Interes'!$D$3:$BB$14,MATCH($I70,'Tasas de Interes'!$B$3:$B$14,0),MATCH($H$58,'Tasas de Interes'!$D$2:$BB$2,0))</f>
        <v>#N/A</v>
      </c>
      <c r="K70" s="11" t="e">
        <f>EOMONTH(DATE($H$58+1,VLOOKUP(I59,'Tasas de Interes'!$B$3:$C$14,2,0),0),0)</f>
        <v>#N/A</v>
      </c>
      <c r="L70" s="16" t="e">
        <f>IF(K70&lt;$E$13,0,IF(K70&gt;$E$16,$E$16-$E$13-SUM($L$57:L69),K70-$E$13-SUM($L$57:L69)))</f>
        <v>#N/A</v>
      </c>
      <c r="M70" s="52" t="e">
        <f>($E$10*(J70/366)*L70)/1000</f>
        <v>#N/A</v>
      </c>
      <c r="N70" s="83"/>
      <c r="O70" s="21" t="s">
        <v>19</v>
      </c>
      <c r="P70" s="24" t="e">
        <f>INDEX('Tasas de Interes'!$D$3:$BB$14,MATCH($O70,'Tasas de Interes'!$B$3:$B$14,0),MATCH($N$58,'Tasas de Interes'!$D$2:$BB$2,0))</f>
        <v>#N/A</v>
      </c>
      <c r="Q70" s="11" t="e">
        <f>EOMONTH(DATE($N$58+1,VLOOKUP(O59,'Tasas de Interes'!$B$3:$C$14,2,0),0),0)</f>
        <v>#N/A</v>
      </c>
      <c r="R70" s="16" t="e">
        <f>IF(Q70&lt;$E$13,0,IF(Q70&gt;$E$16,$E$16-$E$13-SUM($R$57:R69),Q70-$E$13-SUM($R$57:R69)))</f>
        <v>#N/A</v>
      </c>
      <c r="S70" s="52" t="e">
        <f>($E$10*(P70/366)*R70)/1000</f>
        <v>#N/A</v>
      </c>
    </row>
    <row r="71" spans="2:19" x14ac:dyDescent="0.2">
      <c r="B71" s="84"/>
      <c r="C71" s="12"/>
      <c r="D71" s="13"/>
      <c r="E71" s="13"/>
      <c r="F71" s="17" t="e">
        <f>SUM(F59:F70)</f>
        <v>#N/A</v>
      </c>
      <c r="G71" s="18" t="e">
        <f>SUM(G59:G70)</f>
        <v>#N/A</v>
      </c>
      <c r="H71" s="84"/>
      <c r="I71" s="12"/>
      <c r="J71" s="13"/>
      <c r="K71" s="13"/>
      <c r="L71" s="17" t="e">
        <f>SUM(L59:L70)</f>
        <v>#N/A</v>
      </c>
      <c r="M71" s="18" t="e">
        <f>SUM(M59:M70)</f>
        <v>#N/A</v>
      </c>
      <c r="N71" s="84"/>
      <c r="O71" s="12"/>
      <c r="P71" s="13"/>
      <c r="Q71" s="13"/>
      <c r="R71" s="17" t="e">
        <f>SUM(R59:R70)</f>
        <v>#N/A</v>
      </c>
      <c r="S71" s="18" t="e">
        <f>SUM(S59:S70)</f>
        <v>#N/A</v>
      </c>
    </row>
    <row r="72" spans="2:19" ht="21" customHeight="1" x14ac:dyDescent="0.2"/>
    <row r="73" spans="2:19" s="35" customFormat="1" ht="12.75" hidden="1" customHeight="1" x14ac:dyDescent="0.2">
      <c r="B73" s="35" t="str">
        <f>IF(ISERROR(B74),"E",B74)</f>
        <v>E</v>
      </c>
      <c r="F73" s="35" t="e">
        <f>R57+R71</f>
        <v>#N/A</v>
      </c>
      <c r="H73" s="35" t="str">
        <f>IF(ISERROR(H74),"E",H74)</f>
        <v>E</v>
      </c>
      <c r="L73" s="35" t="e">
        <f>F73+F87</f>
        <v>#N/A</v>
      </c>
      <c r="N73" s="35" t="str">
        <f>IF(ISERROR(N74),"E",N74)</f>
        <v>E</v>
      </c>
      <c r="R73" s="35" t="e">
        <f>L73+L87</f>
        <v>#N/A</v>
      </c>
    </row>
    <row r="74" spans="2:19" ht="24.75" thickBot="1" x14ac:dyDescent="0.25">
      <c r="B74" s="82" t="e">
        <f>IF(YEAR($E$16)&lt;&gt;$N$58,$N$58+1,NA())</f>
        <v>#N/A</v>
      </c>
      <c r="C74" s="10" t="s">
        <v>20</v>
      </c>
      <c r="D74" s="9" t="s">
        <v>21</v>
      </c>
      <c r="E74" s="9" t="s">
        <v>24</v>
      </c>
      <c r="F74" s="9" t="s">
        <v>0</v>
      </c>
      <c r="G74" s="9" t="s">
        <v>31</v>
      </c>
      <c r="H74" s="82" t="e">
        <f>IF(YEAR($E$16)&lt;&gt;$B$74,$B$74+1,NA())</f>
        <v>#N/A</v>
      </c>
      <c r="I74" s="10" t="s">
        <v>20</v>
      </c>
      <c r="J74" s="9" t="s">
        <v>21</v>
      </c>
      <c r="K74" s="9" t="s">
        <v>24</v>
      </c>
      <c r="L74" s="9" t="s">
        <v>0</v>
      </c>
      <c r="M74" s="9" t="s">
        <v>31</v>
      </c>
      <c r="N74" s="82" t="e">
        <f>IF(YEAR($E$16)&lt;&gt;$H$74,$H$74+1,NA())</f>
        <v>#N/A</v>
      </c>
      <c r="O74" s="10" t="s">
        <v>20</v>
      </c>
      <c r="P74" s="9" t="s">
        <v>21</v>
      </c>
      <c r="Q74" s="9" t="s">
        <v>24</v>
      </c>
      <c r="R74" s="9" t="s">
        <v>0</v>
      </c>
      <c r="S74" s="9" t="s">
        <v>31</v>
      </c>
    </row>
    <row r="75" spans="2:19" ht="13.5" thickTop="1" x14ac:dyDescent="0.2">
      <c r="B75" s="83"/>
      <c r="C75" s="19" t="s">
        <v>8</v>
      </c>
      <c r="D75" s="22" t="e">
        <f>INDEX('Tasas de Interes'!$D$3:$BB$14,MATCH($C75,'Tasas de Interes'!$B$3:$B$14,0),MATCH($B$74,'Tasas de Interes'!$D$2:$BB$2,0))</f>
        <v>#N/A</v>
      </c>
      <c r="E75" s="7" t="e">
        <f>EOMONTH(DATE($B$74,VLOOKUP(C76,'Tasas de Interes'!$B$3:$C$14,2,0),0),0)</f>
        <v>#N/A</v>
      </c>
      <c r="F75" s="14" t="e">
        <f>IF(E75&lt;$E$13,0,IF(E75&gt;$E$16,$E$16-$E$13-SUM(F$73:$F74),E75-$E$13-SUM(F$73:$F74)))</f>
        <v>#N/A</v>
      </c>
      <c r="G75" s="52" t="e">
        <f>($E$10*(D75/366)*F75)/1000</f>
        <v>#N/A</v>
      </c>
      <c r="H75" s="83"/>
      <c r="I75" s="19" t="s">
        <v>8</v>
      </c>
      <c r="J75" s="22" t="e">
        <f>INDEX('Tasas de Interes'!$D$3:$BB$14,MATCH($I75,'Tasas de Interes'!$B$3:$B$14,0),MATCH($H$74,'Tasas de Interes'!$D$2:$BB$2,0))</f>
        <v>#N/A</v>
      </c>
      <c r="K75" s="7" t="e">
        <f>EOMONTH(DATE($H$74,VLOOKUP(I76,'Tasas de Interes'!$B$3:$C$14,2,0),0),0)</f>
        <v>#N/A</v>
      </c>
      <c r="L75" s="14" t="e">
        <f>IF(K75&lt;$E$13,0,IF(K75&gt;$E$16,$E$16-$E$13-SUM($L$73:L74),K75-$E$13-SUM($L$73:L74)))</f>
        <v>#N/A</v>
      </c>
      <c r="M75" s="52" t="e">
        <f>($E$10*(J75/366)*L75)/1000</f>
        <v>#N/A</v>
      </c>
      <c r="N75" s="83"/>
      <c r="O75" s="19" t="s">
        <v>8</v>
      </c>
      <c r="P75" s="22" t="e">
        <f>INDEX('Tasas de Interes'!$D$3:$BB$14,MATCH($O75,'Tasas de Interes'!$B$3:$B$14,0),MATCH($N$74,'Tasas de Interes'!$D$2:$BB$2,0))</f>
        <v>#N/A</v>
      </c>
      <c r="Q75" s="7" t="e">
        <f>EOMONTH(DATE($N$74,VLOOKUP(O76,'Tasas de Interes'!$B$3:$C$14,2,0),0),0)</f>
        <v>#N/A</v>
      </c>
      <c r="R75" s="14" t="e">
        <f>IF(Q75&lt;$E$13,0,IF(Q75&gt;$E$16,$E$16-$E$13-SUM($R$73:R74),Q75-$E$13-SUM($R$73:R74)))</f>
        <v>#N/A</v>
      </c>
      <c r="S75" s="52" t="e">
        <f>($E$10*(P75/366)*R75)/1000</f>
        <v>#N/A</v>
      </c>
    </row>
    <row r="76" spans="2:19" x14ac:dyDescent="0.2">
      <c r="B76" s="83"/>
      <c r="C76" s="20" t="s">
        <v>9</v>
      </c>
      <c r="D76" s="23" t="e">
        <f>INDEX('Tasas de Interes'!$D$3:$BB$14,MATCH($C76,'Tasas de Interes'!$B$3:$B$14,0),MATCH($B$74,'Tasas de Interes'!$D$2:$BB$2,0))</f>
        <v>#N/A</v>
      </c>
      <c r="E76" s="6" t="e">
        <f>EOMONTH(DATE($B$74,VLOOKUP(C77,'Tasas de Interes'!$B$3:$C$14,2,0),0),0)</f>
        <v>#N/A</v>
      </c>
      <c r="F76" s="15" t="e">
        <f>IF(E76&lt;$E$13,0,IF(E76&gt;$E$16,$E$16-$E$13-SUM(F$73:$F75),E76-$E$13-SUM(F$73:$F75)))</f>
        <v>#N/A</v>
      </c>
      <c r="G76" s="52" t="e">
        <f>($E$10*(D76/366)*F76)/1000</f>
        <v>#N/A</v>
      </c>
      <c r="H76" s="83"/>
      <c r="I76" s="20" t="s">
        <v>9</v>
      </c>
      <c r="J76" s="23" t="e">
        <f>INDEX('Tasas de Interes'!$D$3:$BB$14,MATCH($I76,'Tasas de Interes'!$B$3:$B$14,0),MATCH($H$74,'Tasas de Interes'!$D$2:$BB$2,0))</f>
        <v>#N/A</v>
      </c>
      <c r="K76" s="6" t="e">
        <f>EOMONTH(DATE($H$74,VLOOKUP(I77,'Tasas de Interes'!$B$3:$C$14,2,0),0),0)</f>
        <v>#N/A</v>
      </c>
      <c r="L76" s="15" t="e">
        <f>IF(K76&lt;$E$13,0,IF(K76&gt;$E$16,$E$16-$E$13-SUM($L$73:L75),K76-$E$13-SUM($L$73:L75)))</f>
        <v>#N/A</v>
      </c>
      <c r="M76" s="52" t="e">
        <f>($E$10*(J76/366)*L76)/1000</f>
        <v>#N/A</v>
      </c>
      <c r="N76" s="83"/>
      <c r="O76" s="20" t="s">
        <v>9</v>
      </c>
      <c r="P76" s="23" t="e">
        <f>INDEX('Tasas de Interes'!$D$3:$BB$14,MATCH($O76,'Tasas de Interes'!$B$3:$B$14,0),MATCH($N$74,'Tasas de Interes'!$D$2:$BB$2,0))</f>
        <v>#N/A</v>
      </c>
      <c r="Q76" s="6" t="e">
        <f>EOMONTH(DATE($N$74,VLOOKUP(O77,'Tasas de Interes'!$B$3:$C$14,2,0),0),0)</f>
        <v>#N/A</v>
      </c>
      <c r="R76" s="15" t="e">
        <f>IF(Q76&lt;$E$13,0,IF(Q76&gt;$E$16,$E$16-$E$13-SUM($R$73:R75),Q76-$E$13-SUM($R$73:R75)))</f>
        <v>#N/A</v>
      </c>
      <c r="S76" s="52" t="e">
        <f>($E$10*(P76/366)*R76)/1000</f>
        <v>#N/A</v>
      </c>
    </row>
    <row r="77" spans="2:19" x14ac:dyDescent="0.2">
      <c r="B77" s="83"/>
      <c r="C77" s="20" t="s">
        <v>10</v>
      </c>
      <c r="D77" s="23" t="e">
        <f>INDEX('Tasas de Interes'!$D$3:$BB$14,MATCH($C77,'Tasas de Interes'!$B$3:$B$14,0),MATCH($B$74,'Tasas de Interes'!$D$2:$BB$2,0))</f>
        <v>#N/A</v>
      </c>
      <c r="E77" s="6" t="e">
        <f>EOMONTH(DATE($B$74,VLOOKUP(C78,'Tasas de Interes'!$B$3:$C$14,2,0),0),0)</f>
        <v>#N/A</v>
      </c>
      <c r="F77" s="15" t="e">
        <f>IF(E77&lt;$E$13,0,IF(E77&gt;$E$16,$E$16-$E$13-SUM(F$73:$F76),E77-$E$13-SUM(F$73:$F76)))</f>
        <v>#N/A</v>
      </c>
      <c r="G77" s="52" t="e">
        <f>($E$10*(D77/366)*F77)/1000</f>
        <v>#N/A</v>
      </c>
      <c r="H77" s="83"/>
      <c r="I77" s="20" t="s">
        <v>10</v>
      </c>
      <c r="J77" s="23" t="e">
        <f>INDEX('Tasas de Interes'!$D$3:$BB$14,MATCH($I77,'Tasas de Interes'!$B$3:$B$14,0),MATCH($H$74,'Tasas de Interes'!$D$2:$BB$2,0))</f>
        <v>#N/A</v>
      </c>
      <c r="K77" s="6" t="e">
        <f>EOMONTH(DATE($H$74,VLOOKUP(I78,'Tasas de Interes'!$B$3:$C$14,2,0),0),0)</f>
        <v>#N/A</v>
      </c>
      <c r="L77" s="15" t="e">
        <f>IF(K77&lt;$E$13,0,IF(K77&gt;$E$16,$E$16-$E$13-SUM($L$73:L76),K77-$E$13-SUM($L$73:L76)))</f>
        <v>#N/A</v>
      </c>
      <c r="M77" s="52" t="e">
        <f>($E$10*(J77/366)*L77)/1000</f>
        <v>#N/A</v>
      </c>
      <c r="N77" s="83"/>
      <c r="O77" s="20" t="s">
        <v>10</v>
      </c>
      <c r="P77" s="23" t="e">
        <f>INDEX('Tasas de Interes'!$D$3:$BB$14,MATCH($O77,'Tasas de Interes'!$B$3:$B$14,0),MATCH($N$74,'Tasas de Interes'!$D$2:$BB$2,0))</f>
        <v>#N/A</v>
      </c>
      <c r="Q77" s="6" t="e">
        <f>EOMONTH(DATE($N$74,VLOOKUP(O78,'Tasas de Interes'!$B$3:$C$14,2,0),0),0)</f>
        <v>#N/A</v>
      </c>
      <c r="R77" s="15" t="e">
        <f>IF(Q77&lt;$E$13,0,IF(Q77&gt;$E$16,$E$16-$E$13-SUM($R$73:R76),Q77-$E$13-SUM($R$73:R76)))</f>
        <v>#N/A</v>
      </c>
      <c r="S77" s="52" t="e">
        <f>($E$10*(P77/366)*R77)/1000</f>
        <v>#N/A</v>
      </c>
    </row>
    <row r="78" spans="2:19" x14ac:dyDescent="0.2">
      <c r="B78" s="83"/>
      <c r="C78" s="20" t="s">
        <v>11</v>
      </c>
      <c r="D78" s="23" t="e">
        <f>INDEX('Tasas de Interes'!$D$3:$BB$14,MATCH($C78,'Tasas de Interes'!$B$3:$B$14,0),MATCH($B$74,'Tasas de Interes'!$D$2:$BB$2,0))</f>
        <v>#N/A</v>
      </c>
      <c r="E78" s="6" t="e">
        <f>EOMONTH(DATE($B$74,VLOOKUP(C79,'Tasas de Interes'!$B$3:$C$14,2,0),0),0)</f>
        <v>#N/A</v>
      </c>
      <c r="F78" s="15" t="e">
        <f>IF(E78&lt;$E$13,0,IF(E78&gt;$E$16,$E$16-$E$13-SUM(F$73:$F77),E78-$E$13-SUM(F$73:$F77)))</f>
        <v>#N/A</v>
      </c>
      <c r="G78" s="52" t="e">
        <f t="shared" ref="G78:G83" si="9">($E$10*(D78/366)*F78)/1000</f>
        <v>#N/A</v>
      </c>
      <c r="H78" s="83"/>
      <c r="I78" s="20" t="s">
        <v>11</v>
      </c>
      <c r="J78" s="23" t="e">
        <f>INDEX('Tasas de Interes'!$D$3:$BB$14,MATCH($I78,'Tasas de Interes'!$B$3:$B$14,0),MATCH($H$74,'Tasas de Interes'!$D$2:$BB$2,0))</f>
        <v>#N/A</v>
      </c>
      <c r="K78" s="6" t="e">
        <f>EOMONTH(DATE($H$74,VLOOKUP(I79,'Tasas de Interes'!$B$3:$C$14,2,0),0),0)</f>
        <v>#N/A</v>
      </c>
      <c r="L78" s="15" t="e">
        <f>IF(K78&lt;$E$13,0,IF(K78&gt;$E$16,$E$16-$E$13-SUM($L$73:L77),K78-$E$13-SUM($L$73:L77)))</f>
        <v>#N/A</v>
      </c>
      <c r="M78" s="52" t="e">
        <f t="shared" ref="M78:M83" si="10">($E$10*(J78/366)*L78)/1000</f>
        <v>#N/A</v>
      </c>
      <c r="N78" s="83"/>
      <c r="O78" s="20" t="s">
        <v>11</v>
      </c>
      <c r="P78" s="23" t="e">
        <f>INDEX('Tasas de Interes'!$D$3:$BB$14,MATCH($O78,'Tasas de Interes'!$B$3:$B$14,0),MATCH($N$74,'Tasas de Interes'!$D$2:$BB$2,0))</f>
        <v>#N/A</v>
      </c>
      <c r="Q78" s="6" t="e">
        <f>EOMONTH(DATE($N$74,VLOOKUP(O79,'Tasas de Interes'!$B$3:$C$14,2,0),0),0)</f>
        <v>#N/A</v>
      </c>
      <c r="R78" s="15" t="e">
        <f>IF(Q78&lt;$E$13,0,IF(Q78&gt;$E$16,$E$16-$E$13-SUM($R$73:R77),Q78-$E$13-SUM($R$73:R77)))</f>
        <v>#N/A</v>
      </c>
      <c r="S78" s="52" t="e">
        <f t="shared" ref="S78:S83" si="11">($E$10*(P78/366)*R78)/1000</f>
        <v>#N/A</v>
      </c>
    </row>
    <row r="79" spans="2:19" x14ac:dyDescent="0.2">
      <c r="B79" s="83"/>
      <c r="C79" s="20" t="s">
        <v>12</v>
      </c>
      <c r="D79" s="23" t="e">
        <f>INDEX('Tasas de Interes'!$D$3:$BB$14,MATCH($C79,'Tasas de Interes'!$B$3:$B$14,0),MATCH($B$74,'Tasas de Interes'!$D$2:$BB$2,0))</f>
        <v>#N/A</v>
      </c>
      <c r="E79" s="6" t="e">
        <f>EOMONTH(DATE($B$74,VLOOKUP(C80,'Tasas de Interes'!$B$3:$C$14,2,0),0),0)</f>
        <v>#N/A</v>
      </c>
      <c r="F79" s="15" t="e">
        <f>IF(E79&lt;$E$13,0,IF(E79&gt;$E$16,$E$16-$E$13-SUM(F$73:$F78),E79-$E$13-SUM(F$73:$F78)))</f>
        <v>#N/A</v>
      </c>
      <c r="G79" s="52" t="e">
        <f t="shared" si="9"/>
        <v>#N/A</v>
      </c>
      <c r="H79" s="83"/>
      <c r="I79" s="20" t="s">
        <v>12</v>
      </c>
      <c r="J79" s="23" t="e">
        <f>INDEX('Tasas de Interes'!$D$3:$BB$14,MATCH($I79,'Tasas de Interes'!$B$3:$B$14,0),MATCH($H$74,'Tasas de Interes'!$D$2:$BB$2,0))</f>
        <v>#N/A</v>
      </c>
      <c r="K79" s="6" t="e">
        <f>EOMONTH(DATE($H$74,VLOOKUP(I80,'Tasas de Interes'!$B$3:$C$14,2,0),0),0)</f>
        <v>#N/A</v>
      </c>
      <c r="L79" s="15" t="e">
        <f>IF(K79&lt;$E$13,0,IF(K79&gt;$E$16,$E$16-$E$13-SUM($L$73:L78),K79-$E$13-SUM($L$73:L78)))</f>
        <v>#N/A</v>
      </c>
      <c r="M79" s="52" t="e">
        <f t="shared" si="10"/>
        <v>#N/A</v>
      </c>
      <c r="N79" s="83"/>
      <c r="O79" s="20" t="s">
        <v>12</v>
      </c>
      <c r="P79" s="23" t="e">
        <f>INDEX('Tasas de Interes'!$D$3:$BB$14,MATCH($O79,'Tasas de Interes'!$B$3:$B$14,0),MATCH($N$74,'Tasas de Interes'!$D$2:$BB$2,0))</f>
        <v>#N/A</v>
      </c>
      <c r="Q79" s="6" t="e">
        <f>EOMONTH(DATE($N$74,VLOOKUP(O80,'Tasas de Interes'!$B$3:$C$14,2,0),0),0)</f>
        <v>#N/A</v>
      </c>
      <c r="R79" s="15" t="e">
        <f>IF(Q79&lt;$E$13,0,IF(Q79&gt;$E$16,$E$16-$E$13-SUM($R$73:R78),Q79-$E$13-SUM($R$73:R78)))</f>
        <v>#N/A</v>
      </c>
      <c r="S79" s="52" t="e">
        <f t="shared" si="11"/>
        <v>#N/A</v>
      </c>
    </row>
    <row r="80" spans="2:19" x14ac:dyDescent="0.2">
      <c r="B80" s="83"/>
      <c r="C80" s="20" t="s">
        <v>13</v>
      </c>
      <c r="D80" s="23" t="e">
        <f>INDEX('Tasas de Interes'!$D$3:$BB$14,MATCH($C80,'Tasas de Interes'!$B$3:$B$14,0),MATCH($B$74,'Tasas de Interes'!$D$2:$BB$2,0))</f>
        <v>#N/A</v>
      </c>
      <c r="E80" s="6" t="e">
        <f>EOMONTH(DATE($B$74,VLOOKUP(C81,'Tasas de Interes'!$B$3:$C$14,2,0),0),0)</f>
        <v>#N/A</v>
      </c>
      <c r="F80" s="15" t="e">
        <f>IF(E80&lt;$E$13,0,IF(E80&gt;$E$16,$E$16-$E$13-SUM(F$73:$F79),E80-$E$13-SUM(F$73:$F79)))</f>
        <v>#N/A</v>
      </c>
      <c r="G80" s="52" t="e">
        <f t="shared" si="9"/>
        <v>#N/A</v>
      </c>
      <c r="H80" s="83"/>
      <c r="I80" s="20" t="s">
        <v>13</v>
      </c>
      <c r="J80" s="23" t="e">
        <f>INDEX('Tasas de Interes'!$D$3:$BB$14,MATCH($I80,'Tasas de Interes'!$B$3:$B$14,0),MATCH($H$74,'Tasas de Interes'!$D$2:$BB$2,0))</f>
        <v>#N/A</v>
      </c>
      <c r="K80" s="6" t="e">
        <f>EOMONTH(DATE($H$74,VLOOKUP(I81,'Tasas de Interes'!$B$3:$C$14,2,0),0),0)</f>
        <v>#N/A</v>
      </c>
      <c r="L80" s="15" t="e">
        <f>IF(K80&lt;$E$13,0,IF(K80&gt;$E$16,$E$16-$E$13-SUM($L$73:L79),K80-$E$13-SUM($L$73:L79)))</f>
        <v>#N/A</v>
      </c>
      <c r="M80" s="52" t="e">
        <f t="shared" si="10"/>
        <v>#N/A</v>
      </c>
      <c r="N80" s="83"/>
      <c r="O80" s="20" t="s">
        <v>13</v>
      </c>
      <c r="P80" s="23" t="e">
        <f>INDEX('Tasas de Interes'!$D$3:$BB$14,MATCH($O80,'Tasas de Interes'!$B$3:$B$14,0),MATCH($N$74,'Tasas de Interes'!$D$2:$BB$2,0))</f>
        <v>#N/A</v>
      </c>
      <c r="Q80" s="6" t="e">
        <f>EOMONTH(DATE($N$74,VLOOKUP(O81,'Tasas de Interes'!$B$3:$C$14,2,0),0),0)</f>
        <v>#N/A</v>
      </c>
      <c r="R80" s="15" t="e">
        <f>IF(Q80&lt;$E$13,0,IF(Q80&gt;$E$16,$E$16-$E$13-SUM($R$73:R79),Q80-$E$13-SUM($R$73:R79)))</f>
        <v>#N/A</v>
      </c>
      <c r="S80" s="52" t="e">
        <f t="shared" si="11"/>
        <v>#N/A</v>
      </c>
    </row>
    <row r="81" spans="2:19" x14ac:dyDescent="0.2">
      <c r="B81" s="83"/>
      <c r="C81" s="20" t="s">
        <v>14</v>
      </c>
      <c r="D81" s="23" t="e">
        <f>INDEX('Tasas de Interes'!$D$3:$BB$14,MATCH($C81,'Tasas de Interes'!$B$3:$B$14,0),MATCH($B$74,'Tasas de Interes'!$D$2:$BB$2,0))</f>
        <v>#N/A</v>
      </c>
      <c r="E81" s="6" t="e">
        <f>EOMONTH(DATE($B$74,VLOOKUP(C82,'Tasas de Interes'!$B$3:$C$14,2,0),0),0)</f>
        <v>#N/A</v>
      </c>
      <c r="F81" s="15" t="e">
        <f>IF(E81&lt;$E$13,0,IF(E81&gt;$E$16,$E$16-$E$13-SUM(F$73:$F80),E81-$E$13-SUM(F$73:$F80)))</f>
        <v>#N/A</v>
      </c>
      <c r="G81" s="52" t="e">
        <f t="shared" si="9"/>
        <v>#N/A</v>
      </c>
      <c r="H81" s="83"/>
      <c r="I81" s="20" t="s">
        <v>14</v>
      </c>
      <c r="J81" s="23" t="e">
        <f>INDEX('Tasas de Interes'!$D$3:$BB$14,MATCH($I81,'Tasas de Interes'!$B$3:$B$14,0),MATCH($H$74,'Tasas de Interes'!$D$2:$BB$2,0))</f>
        <v>#N/A</v>
      </c>
      <c r="K81" s="6" t="e">
        <f>EOMONTH(DATE($H$74,VLOOKUP(I82,'Tasas de Interes'!$B$3:$C$14,2,0),0),0)</f>
        <v>#N/A</v>
      </c>
      <c r="L81" s="15" t="e">
        <f>IF(K81&lt;$E$13,0,IF(K81&gt;$E$16,$E$16-$E$13-SUM($L$73:L80),K81-$E$13-SUM($L$73:L80)))</f>
        <v>#N/A</v>
      </c>
      <c r="M81" s="52" t="e">
        <f t="shared" si="10"/>
        <v>#N/A</v>
      </c>
      <c r="N81" s="83"/>
      <c r="O81" s="20" t="s">
        <v>14</v>
      </c>
      <c r="P81" s="23" t="e">
        <f>INDEX('Tasas de Interes'!$D$3:$BB$14,MATCH($O81,'Tasas de Interes'!$B$3:$B$14,0),MATCH($N$74,'Tasas de Interes'!$D$2:$BB$2,0))</f>
        <v>#N/A</v>
      </c>
      <c r="Q81" s="6" t="e">
        <f>EOMONTH(DATE($N$74,VLOOKUP(O82,'Tasas de Interes'!$B$3:$C$14,2,0),0),0)</f>
        <v>#N/A</v>
      </c>
      <c r="R81" s="15" t="e">
        <f>IF(Q81&lt;$E$13,0,IF(Q81&gt;$E$16,$E$16-$E$13-SUM($R$73:R80),Q81-$E$13-SUM($R$73:R80)))</f>
        <v>#N/A</v>
      </c>
      <c r="S81" s="52" t="e">
        <f t="shared" si="11"/>
        <v>#N/A</v>
      </c>
    </row>
    <row r="82" spans="2:19" x14ac:dyDescent="0.2">
      <c r="B82" s="83"/>
      <c r="C82" s="20" t="s">
        <v>15</v>
      </c>
      <c r="D82" s="23" t="e">
        <f>INDEX('Tasas de Interes'!$D$3:$BB$14,MATCH($C82,'Tasas de Interes'!$B$3:$B$14,0),MATCH($B$74,'Tasas de Interes'!$D$2:$BB$2,0))</f>
        <v>#N/A</v>
      </c>
      <c r="E82" s="6" t="e">
        <f>EOMONTH(DATE($B$74,VLOOKUP(C83,'Tasas de Interes'!$B$3:$C$14,2,0),0),0)</f>
        <v>#N/A</v>
      </c>
      <c r="F82" s="15" t="e">
        <f>IF(E82&lt;$E$13,0,IF(E82&gt;$E$16,$E$16-$E$13-SUM(F$73:$F81),E82-$E$13-SUM(F$73:$F81)))</f>
        <v>#N/A</v>
      </c>
      <c r="G82" s="52" t="e">
        <f t="shared" si="9"/>
        <v>#N/A</v>
      </c>
      <c r="H82" s="83"/>
      <c r="I82" s="20" t="s">
        <v>15</v>
      </c>
      <c r="J82" s="23" t="e">
        <f>INDEX('Tasas de Interes'!$D$3:$BB$14,MATCH($I82,'Tasas de Interes'!$B$3:$B$14,0),MATCH($H$74,'Tasas de Interes'!$D$2:$BB$2,0))</f>
        <v>#N/A</v>
      </c>
      <c r="K82" s="6" t="e">
        <f>EOMONTH(DATE($H$74,VLOOKUP(I83,'Tasas de Interes'!$B$3:$C$14,2,0),0),0)</f>
        <v>#N/A</v>
      </c>
      <c r="L82" s="15" t="e">
        <f>IF(K82&lt;$E$13,0,IF(K82&gt;$E$16,$E$16-$E$13-SUM($L$73:L81),K82-$E$13-SUM($L$73:L81)))</f>
        <v>#N/A</v>
      </c>
      <c r="M82" s="52" t="e">
        <f t="shared" si="10"/>
        <v>#N/A</v>
      </c>
      <c r="N82" s="83"/>
      <c r="O82" s="20" t="s">
        <v>15</v>
      </c>
      <c r="P82" s="23" t="e">
        <f>INDEX('Tasas de Interes'!$D$3:$BB$14,MATCH($O82,'Tasas de Interes'!$B$3:$B$14,0),MATCH($N$74,'Tasas de Interes'!$D$2:$BB$2,0))</f>
        <v>#N/A</v>
      </c>
      <c r="Q82" s="6" t="e">
        <f>EOMONTH(DATE($N$74,VLOOKUP(O83,'Tasas de Interes'!$B$3:$C$14,2,0),0),0)</f>
        <v>#N/A</v>
      </c>
      <c r="R82" s="15" t="e">
        <f>IF(Q82&lt;$E$13,0,IF(Q82&gt;$E$16,$E$16-$E$13-SUM($R$73:R81),Q82-$E$13-SUM($R$73:R81)))</f>
        <v>#N/A</v>
      </c>
      <c r="S82" s="52" t="e">
        <f t="shared" si="11"/>
        <v>#N/A</v>
      </c>
    </row>
    <row r="83" spans="2:19" x14ac:dyDescent="0.2">
      <c r="B83" s="83"/>
      <c r="C83" s="20" t="s">
        <v>16</v>
      </c>
      <c r="D83" s="23" t="e">
        <f>INDEX('Tasas de Interes'!$D$3:$BB$14,MATCH($C83,'Tasas de Interes'!$B$3:$B$14,0),MATCH($B$74,'Tasas de Interes'!$D$2:$BB$2,0))</f>
        <v>#N/A</v>
      </c>
      <c r="E83" s="6" t="e">
        <f>EOMONTH(DATE($B$74,VLOOKUP(C84,'Tasas de Interes'!$B$3:$C$14,2,0),0),0)</f>
        <v>#N/A</v>
      </c>
      <c r="F83" s="15" t="e">
        <f>IF(E83&lt;$E$13,0,IF(E83&gt;$E$16,$E$16-$E$13-SUM(F$73:$F82),E83-$E$13-SUM(F$73:$F82)))</f>
        <v>#N/A</v>
      </c>
      <c r="G83" s="52" t="e">
        <f t="shared" si="9"/>
        <v>#N/A</v>
      </c>
      <c r="H83" s="83"/>
      <c r="I83" s="20" t="s">
        <v>16</v>
      </c>
      <c r="J83" s="23" t="e">
        <f>INDEX('Tasas de Interes'!$D$3:$BB$14,MATCH($I83,'Tasas de Interes'!$B$3:$B$14,0),MATCH($H$74,'Tasas de Interes'!$D$2:$BB$2,0))</f>
        <v>#N/A</v>
      </c>
      <c r="K83" s="6" t="e">
        <f>EOMONTH(DATE($H$74,VLOOKUP(I84,'Tasas de Interes'!$B$3:$C$14,2,0),0),0)</f>
        <v>#N/A</v>
      </c>
      <c r="L83" s="15" t="e">
        <f>IF(K83&lt;$E$13,0,IF(K83&gt;$E$16,$E$16-$E$13-SUM($L$73:L82),K83-$E$13-SUM($L$73:L82)))</f>
        <v>#N/A</v>
      </c>
      <c r="M83" s="52" t="e">
        <f t="shared" si="10"/>
        <v>#N/A</v>
      </c>
      <c r="N83" s="83"/>
      <c r="O83" s="20" t="s">
        <v>16</v>
      </c>
      <c r="P83" s="23" t="e">
        <f>INDEX('Tasas de Interes'!$D$3:$BB$14,MATCH($O83,'Tasas de Interes'!$B$3:$B$14,0),MATCH($N$74,'Tasas de Interes'!$D$2:$BB$2,0))</f>
        <v>#N/A</v>
      </c>
      <c r="Q83" s="6" t="e">
        <f>EOMONTH(DATE($N$74,VLOOKUP(O84,'Tasas de Interes'!$B$3:$C$14,2,0),0),0)</f>
        <v>#N/A</v>
      </c>
      <c r="R83" s="15" t="e">
        <f>IF(Q83&lt;$E$13,0,IF(Q83&gt;$E$16,$E$16-$E$13-SUM($R$73:R82),Q83-$E$13-SUM($R$73:R82)))</f>
        <v>#N/A</v>
      </c>
      <c r="S83" s="52" t="e">
        <f t="shared" si="11"/>
        <v>#N/A</v>
      </c>
    </row>
    <row r="84" spans="2:19" x14ac:dyDescent="0.2">
      <c r="B84" s="83"/>
      <c r="C84" s="20" t="s">
        <v>17</v>
      </c>
      <c r="D84" s="23" t="e">
        <f>INDEX('Tasas de Interes'!$D$3:$BB$14,MATCH($C84,'Tasas de Interes'!$B$3:$B$14,0),MATCH($B$74,'Tasas de Interes'!$D$2:$BB$2,0))</f>
        <v>#N/A</v>
      </c>
      <c r="E84" s="6" t="e">
        <f>EOMONTH(DATE($B$74,VLOOKUP(C85,'Tasas de Interes'!$B$3:$C$14,2,0),0),0)</f>
        <v>#N/A</v>
      </c>
      <c r="F84" s="15" t="e">
        <f>IF(E84&lt;$E$13,0,IF(E84&gt;$E$16,$E$16-$E$13-SUM(F$73:$F83),E84-$E$13-SUM(F$73:$F83)))</f>
        <v>#N/A</v>
      </c>
      <c r="G84" s="52" t="e">
        <f>($E$10*(D84/366)*F84)/1000</f>
        <v>#N/A</v>
      </c>
      <c r="H84" s="83"/>
      <c r="I84" s="20" t="s">
        <v>17</v>
      </c>
      <c r="J84" s="23" t="e">
        <f>INDEX('Tasas de Interes'!$D$3:$BB$14,MATCH($I84,'Tasas de Interes'!$B$3:$B$14,0),MATCH($H$74,'Tasas de Interes'!$D$2:$BB$2,0))</f>
        <v>#N/A</v>
      </c>
      <c r="K84" s="6" t="e">
        <f>EOMONTH(DATE($H$74,VLOOKUP(I85,'Tasas de Interes'!$B$3:$C$14,2,0),0),0)</f>
        <v>#N/A</v>
      </c>
      <c r="L84" s="15" t="e">
        <f>IF(K84&lt;$E$13,0,IF(K84&gt;$E$16,$E$16-$E$13-SUM($L$73:L83),K84-$E$13-SUM($L$73:L83)))</f>
        <v>#N/A</v>
      </c>
      <c r="M84" s="52" t="e">
        <f>($E$10*(J84/366)*L84)/1000</f>
        <v>#N/A</v>
      </c>
      <c r="N84" s="83"/>
      <c r="O84" s="20" t="s">
        <v>17</v>
      </c>
      <c r="P84" s="23" t="e">
        <f>INDEX('Tasas de Interes'!$D$3:$BB$14,MATCH($O84,'Tasas de Interes'!$B$3:$B$14,0),MATCH($N$74,'Tasas de Interes'!$D$2:$BB$2,0))</f>
        <v>#N/A</v>
      </c>
      <c r="Q84" s="6" t="e">
        <f>EOMONTH(DATE($N$74,VLOOKUP(O85,'Tasas de Interes'!$B$3:$C$14,2,0),0),0)</f>
        <v>#N/A</v>
      </c>
      <c r="R84" s="15" t="e">
        <f>IF(Q84&lt;$E$13,0,IF(Q84&gt;$E$16,$E$16-$E$13-SUM($R$73:R83),Q84-$E$13-SUM($R$73:R83)))</f>
        <v>#N/A</v>
      </c>
      <c r="S84" s="52" t="e">
        <f>($E$10*(P84/366)*R84)/1000</f>
        <v>#N/A</v>
      </c>
    </row>
    <row r="85" spans="2:19" x14ac:dyDescent="0.2">
      <c r="B85" s="83"/>
      <c r="C85" s="20" t="s">
        <v>18</v>
      </c>
      <c r="D85" s="23" t="e">
        <f>INDEX('Tasas de Interes'!$D$3:$BB$14,MATCH($C85,'Tasas de Interes'!$B$3:$B$14,0),MATCH($B$74,'Tasas de Interes'!$D$2:$BB$2,0))</f>
        <v>#N/A</v>
      </c>
      <c r="E85" s="6" t="e">
        <f>EOMONTH(DATE($B$74,VLOOKUP(C86,'Tasas de Interes'!$B$3:$C$14,2,0),0),0)</f>
        <v>#N/A</v>
      </c>
      <c r="F85" s="15" t="e">
        <f>IF(E85&lt;$E$13,0,IF(E85&gt;$E$16,$E$16-$E$13-SUM(F$73:$F84),E85-$E$13-SUM(F$73:$F84)))</f>
        <v>#N/A</v>
      </c>
      <c r="G85" s="52" t="e">
        <f>($E$10*(D85/366)*F85)/1000</f>
        <v>#N/A</v>
      </c>
      <c r="H85" s="83"/>
      <c r="I85" s="20" t="s">
        <v>18</v>
      </c>
      <c r="J85" s="23" t="e">
        <f>INDEX('Tasas de Interes'!$D$3:$BB$14,MATCH($I85,'Tasas de Interes'!$B$3:$B$14,0),MATCH($H$74,'Tasas de Interes'!$D$2:$BB$2,0))</f>
        <v>#N/A</v>
      </c>
      <c r="K85" s="6" t="e">
        <f>EOMONTH(DATE($H$74,VLOOKUP(I86,'Tasas de Interes'!$B$3:$C$14,2,0),0),0)</f>
        <v>#N/A</v>
      </c>
      <c r="L85" s="15" t="e">
        <f>IF(K85&lt;$E$13,0,IF(K85&gt;$E$16,$E$16-$E$13-SUM($L$73:L84),K85-$E$13-SUM($L$73:L84)))</f>
        <v>#N/A</v>
      </c>
      <c r="M85" s="52" t="e">
        <f>($E$10*(J85/366)*L85)/1000</f>
        <v>#N/A</v>
      </c>
      <c r="N85" s="83"/>
      <c r="O85" s="20" t="s">
        <v>18</v>
      </c>
      <c r="P85" s="23" t="e">
        <f>INDEX('Tasas de Interes'!$D$3:$BB$14,MATCH($O85,'Tasas de Interes'!$B$3:$B$14,0),MATCH($N$74,'Tasas de Interes'!$D$2:$BB$2,0))</f>
        <v>#N/A</v>
      </c>
      <c r="Q85" s="6" t="e">
        <f>EOMONTH(DATE($N$74,VLOOKUP(O86,'Tasas de Interes'!$B$3:$C$14,2,0),0),0)</f>
        <v>#N/A</v>
      </c>
      <c r="R85" s="15" t="e">
        <f>IF(Q85&lt;$E$13,0,IF(Q85&gt;$E$16,$E$16-$E$13-SUM($R$73:R84),Q85-$E$13-SUM($R$73:R84)))</f>
        <v>#N/A</v>
      </c>
      <c r="S85" s="52" t="e">
        <f>($E$10*(P85/366)*R85)/1000</f>
        <v>#N/A</v>
      </c>
    </row>
    <row r="86" spans="2:19" x14ac:dyDescent="0.2">
      <c r="B86" s="83"/>
      <c r="C86" s="21" t="s">
        <v>19</v>
      </c>
      <c r="D86" s="24" t="e">
        <f>INDEX('Tasas de Interes'!$D$3:$BB$14,MATCH($C86,'Tasas de Interes'!$B$3:$B$14,0),MATCH($B$74,'Tasas de Interes'!$D$2:$BB$2,0))</f>
        <v>#N/A</v>
      </c>
      <c r="E86" s="11" t="e">
        <f>EOMONTH(DATE($B$74+1,VLOOKUP(C75,'Tasas de Interes'!$B$3:$C$14,2,0),0),0)</f>
        <v>#N/A</v>
      </c>
      <c r="F86" s="16" t="e">
        <f>IF(E86&lt;$E$13,0,IF(E86&gt;$E$16,$E$16-$E$13-SUM(F$73:$F85),E86-$E$13-SUM(F$73:$F85)))</f>
        <v>#N/A</v>
      </c>
      <c r="G86" s="52" t="e">
        <f>($E$10*(D86/366)*F86)/1000</f>
        <v>#N/A</v>
      </c>
      <c r="H86" s="83"/>
      <c r="I86" s="21" t="s">
        <v>19</v>
      </c>
      <c r="J86" s="24" t="e">
        <f>INDEX('Tasas de Interes'!$D$3:$BB$14,MATCH($I86,'Tasas de Interes'!$B$3:$B$14,0),MATCH($H$74,'Tasas de Interes'!$D$2:$BB$2,0))</f>
        <v>#N/A</v>
      </c>
      <c r="K86" s="11" t="e">
        <f>EOMONTH(DATE($H$74+1,VLOOKUP(I75,'Tasas de Interes'!$B$3:$C$14,2,0),0),0)</f>
        <v>#N/A</v>
      </c>
      <c r="L86" s="16" t="e">
        <f>IF(K86&lt;$E$13,0,IF(K86&gt;$E$16,$E$16-$E$13-SUM($L$73:L85),K86-$E$13-SUM($L$73:L85)))</f>
        <v>#N/A</v>
      </c>
      <c r="M86" s="52" t="e">
        <f>($E$10*(J86/366)*L86)/1000</f>
        <v>#N/A</v>
      </c>
      <c r="N86" s="83"/>
      <c r="O86" s="21" t="s">
        <v>19</v>
      </c>
      <c r="P86" s="24" t="e">
        <f>INDEX('Tasas de Interes'!$D$3:$BB$14,MATCH($O86,'Tasas de Interes'!$B$3:$B$14,0),MATCH($N$74,'Tasas de Interes'!$D$2:$BB$2,0))</f>
        <v>#N/A</v>
      </c>
      <c r="Q86" s="11" t="e">
        <f>EOMONTH(DATE($N$74+1,VLOOKUP(O75,'Tasas de Interes'!$B$3:$C$14,2,0),0),0)</f>
        <v>#N/A</v>
      </c>
      <c r="R86" s="16" t="e">
        <f>IF(Q86&lt;$E$13,0,IF(Q86&gt;$E$16,$E$16-$E$13-SUM($R$73:R85),Q86-$E$13-SUM($R$73:R85)))</f>
        <v>#N/A</v>
      </c>
      <c r="S86" s="52" t="e">
        <f>($E$10*(P86/366)*R86)/1000</f>
        <v>#N/A</v>
      </c>
    </row>
    <row r="87" spans="2:19" x14ac:dyDescent="0.2">
      <c r="B87" s="84"/>
      <c r="C87" s="12"/>
      <c r="D87" s="13"/>
      <c r="E87" s="13"/>
      <c r="F87" s="17" t="e">
        <f>SUM(F75:F86)</f>
        <v>#N/A</v>
      </c>
      <c r="G87" s="18" t="e">
        <f>SUM(G75:G86)</f>
        <v>#N/A</v>
      </c>
      <c r="H87" s="84"/>
      <c r="I87" s="12"/>
      <c r="J87" s="13"/>
      <c r="K87" s="13"/>
      <c r="L87" s="17" t="e">
        <f>SUM(L75:L86)</f>
        <v>#N/A</v>
      </c>
      <c r="M87" s="18" t="e">
        <f>SUM(M75:M86)</f>
        <v>#N/A</v>
      </c>
      <c r="N87" s="84"/>
      <c r="O87" s="12"/>
      <c r="P87" s="13"/>
      <c r="Q87" s="13"/>
      <c r="R87" s="17" t="e">
        <f>SUM(R75:R86)</f>
        <v>#N/A</v>
      </c>
      <c r="S87" s="18" t="e">
        <f>SUM(S75:S86)</f>
        <v>#N/A</v>
      </c>
    </row>
    <row r="89" spans="2:19" s="35" customFormat="1" ht="12.75" hidden="1" customHeight="1" x14ac:dyDescent="0.2">
      <c r="B89" s="35" t="str">
        <f>IF(ISERROR(B90),"E",B90)</f>
        <v>E</v>
      </c>
      <c r="F89" s="35" t="e">
        <f>R73+R87</f>
        <v>#N/A</v>
      </c>
      <c r="H89" s="35" t="str">
        <f>IF(ISERROR(H90),"E",H90)</f>
        <v>E</v>
      </c>
      <c r="L89" s="35" t="e">
        <f>F89+F103</f>
        <v>#N/A</v>
      </c>
      <c r="N89" s="35" t="str">
        <f>IF(ISERROR(N90),"E",N90)</f>
        <v>E</v>
      </c>
      <c r="R89" s="35" t="e">
        <f>L89+L103</f>
        <v>#N/A</v>
      </c>
    </row>
    <row r="90" spans="2:19" ht="24.75" thickBot="1" x14ac:dyDescent="0.25">
      <c r="B90" s="82" t="e">
        <f>IF(YEAR($E$16)&lt;&gt;$N$74,$N$74+1,NA())</f>
        <v>#N/A</v>
      </c>
      <c r="C90" s="10" t="s">
        <v>20</v>
      </c>
      <c r="D90" s="9" t="s">
        <v>21</v>
      </c>
      <c r="E90" s="9" t="s">
        <v>24</v>
      </c>
      <c r="F90" s="9" t="s">
        <v>0</v>
      </c>
      <c r="G90" s="9" t="s">
        <v>31</v>
      </c>
      <c r="H90" s="82" t="e">
        <f>IF(YEAR($E$16)&lt;&gt;$B$90,$B$90+1,NA())</f>
        <v>#N/A</v>
      </c>
      <c r="I90" s="10" t="s">
        <v>20</v>
      </c>
      <c r="J90" s="9" t="s">
        <v>21</v>
      </c>
      <c r="K90" s="9" t="s">
        <v>24</v>
      </c>
      <c r="L90" s="9" t="s">
        <v>0</v>
      </c>
      <c r="M90" s="9" t="s">
        <v>31</v>
      </c>
      <c r="N90" s="82" t="e">
        <f>IF(YEAR($E$16)&lt;&gt;$H$90,$H$90+1,NA())</f>
        <v>#N/A</v>
      </c>
      <c r="O90" s="10" t="s">
        <v>20</v>
      </c>
      <c r="P90" s="9" t="s">
        <v>21</v>
      </c>
      <c r="Q90" s="9" t="s">
        <v>24</v>
      </c>
      <c r="R90" s="9" t="s">
        <v>0</v>
      </c>
      <c r="S90" s="9" t="s">
        <v>31</v>
      </c>
    </row>
    <row r="91" spans="2:19" ht="13.5" thickTop="1" x14ac:dyDescent="0.2">
      <c r="B91" s="83"/>
      <c r="C91" s="19" t="s">
        <v>8</v>
      </c>
      <c r="D91" s="22" t="e">
        <f>INDEX('Tasas de Interes'!$D$3:$BB$14,MATCH($C91,'Tasas de Interes'!$B$3:$B$14,0),MATCH($B$90,'Tasas de Interes'!$D$2:$BB$2,0))</f>
        <v>#N/A</v>
      </c>
      <c r="E91" s="7" t="e">
        <f>EOMONTH(DATE($B$90,VLOOKUP(C92,'Tasas de Interes'!$B$3:$C$14,2,0),0),0)</f>
        <v>#N/A</v>
      </c>
      <c r="F91" s="14" t="e">
        <f>IF(E91&lt;$E$13,0,IF(E91&gt;$E$16,$E$16-$E$13-SUM(F$89:$F90),E91-$E$13-SUM(F$89:$F90)))</f>
        <v>#N/A</v>
      </c>
      <c r="G91" s="52" t="e">
        <f>($E$10*(D91/366)*F91)/1000</f>
        <v>#N/A</v>
      </c>
      <c r="H91" s="83"/>
      <c r="I91" s="19" t="s">
        <v>8</v>
      </c>
      <c r="J91" s="22" t="e">
        <f>INDEX('Tasas de Interes'!$D$3:$BB$14,MATCH($I91,'Tasas de Interes'!$B$3:$B$14,0),MATCH($H$90,'Tasas de Interes'!$D$2:$BB$2,0))</f>
        <v>#N/A</v>
      </c>
      <c r="K91" s="7" t="e">
        <f>EOMONTH(DATE($H$90,VLOOKUP(I92,'Tasas de Interes'!$B$3:$C$14,2,0),0),0)</f>
        <v>#N/A</v>
      </c>
      <c r="L91" s="14" t="e">
        <f>IF(K91&lt;$E$13,0,IF(K91&gt;$E$16,$E$16-$E$13-SUM($L$89:L90),K91-$E$13-SUM($L$89:L90)))</f>
        <v>#N/A</v>
      </c>
      <c r="M91" s="52" t="e">
        <f>($E$10*(J91/366)*L91)/1000</f>
        <v>#N/A</v>
      </c>
      <c r="N91" s="83"/>
      <c r="O91" s="19" t="s">
        <v>8</v>
      </c>
      <c r="P91" s="22" t="e">
        <f>INDEX('Tasas de Interes'!$D$3:$BB$14,MATCH($O91,'Tasas de Interes'!$B$3:$B$14,0),MATCH($N$90,'Tasas de Interes'!$D$2:$BB$2,0))</f>
        <v>#N/A</v>
      </c>
      <c r="Q91" s="7" t="e">
        <f>EOMONTH(DATE($N$90,VLOOKUP(O92,'Tasas de Interes'!$B$3:$C$14,2,0),0),0)</f>
        <v>#N/A</v>
      </c>
      <c r="R91" s="14" t="e">
        <f>IF(Q91&lt;$E$13,0,IF(Q91&gt;$E$16,$E$16-$E$13-SUM($R$89:R90),Q91-$E$13-SUM($R$89:R90)))</f>
        <v>#N/A</v>
      </c>
      <c r="S91" s="52" t="e">
        <f>($E$10*(P91/366)*R91)/1000</f>
        <v>#N/A</v>
      </c>
    </row>
    <row r="92" spans="2:19" x14ac:dyDescent="0.2">
      <c r="B92" s="83"/>
      <c r="C92" s="20" t="s">
        <v>9</v>
      </c>
      <c r="D92" s="23" t="e">
        <f>INDEX('Tasas de Interes'!$D$3:$BB$14,MATCH($C92,'Tasas de Interes'!$B$3:$B$14,0),MATCH($B$90,'Tasas de Interes'!$D$2:$BB$2,0))</f>
        <v>#N/A</v>
      </c>
      <c r="E92" s="6" t="e">
        <f>EOMONTH(DATE($B$90,VLOOKUP(C93,'Tasas de Interes'!$B$3:$C$14,2,0),0),0)</f>
        <v>#N/A</v>
      </c>
      <c r="F92" s="15" t="e">
        <f>IF(E92&lt;$E$13,0,IF(E92&gt;$E$16,$E$16-$E$13-SUM(F$89:$F91),E92-$E$13-SUM(F$89:$F91)))</f>
        <v>#N/A</v>
      </c>
      <c r="G92" s="52" t="e">
        <f>($E$10*(D92/366)*F92)/1000</f>
        <v>#N/A</v>
      </c>
      <c r="H92" s="83"/>
      <c r="I92" s="20" t="s">
        <v>9</v>
      </c>
      <c r="J92" s="23" t="e">
        <f>INDEX('Tasas de Interes'!$D$3:$BB$14,MATCH($I92,'Tasas de Interes'!$B$3:$B$14,0),MATCH($H$90,'Tasas de Interes'!$D$2:$BB$2,0))</f>
        <v>#N/A</v>
      </c>
      <c r="K92" s="6" t="e">
        <f>EOMONTH(DATE($H$90,VLOOKUP(I93,'Tasas de Interes'!$B$3:$C$14,2,0),0),0)</f>
        <v>#N/A</v>
      </c>
      <c r="L92" s="15" t="e">
        <f>IF(K92&lt;$E$13,0,IF(K92&gt;$E$16,$E$16-$E$13-SUM($L$89:L91),K92-$E$13-SUM($L$89:L91)))</f>
        <v>#N/A</v>
      </c>
      <c r="M92" s="52" t="e">
        <f>($E$10*(J92/366)*L92)/1000</f>
        <v>#N/A</v>
      </c>
      <c r="N92" s="83"/>
      <c r="O92" s="20" t="s">
        <v>9</v>
      </c>
      <c r="P92" s="23" t="e">
        <f>INDEX('Tasas de Interes'!$D$3:$BB$14,MATCH($O92,'Tasas de Interes'!$B$3:$B$14,0),MATCH($N$90,'Tasas de Interes'!$D$2:$BB$2,0))</f>
        <v>#N/A</v>
      </c>
      <c r="Q92" s="6" t="e">
        <f>EOMONTH(DATE($N$90,VLOOKUP(O93,'Tasas de Interes'!$B$3:$C$14,2,0),0),0)</f>
        <v>#N/A</v>
      </c>
      <c r="R92" s="15" t="e">
        <f>IF(Q92&lt;$E$13,0,IF(Q92&gt;$E$16,$E$16-$E$13-SUM($R$89:R91),Q92-$E$13-SUM($R$89:R91)))</f>
        <v>#N/A</v>
      </c>
      <c r="S92" s="52" t="e">
        <f>($E$10*(P92/366)*R92)/1000</f>
        <v>#N/A</v>
      </c>
    </row>
    <row r="93" spans="2:19" x14ac:dyDescent="0.2">
      <c r="B93" s="83"/>
      <c r="C93" s="20" t="s">
        <v>10</v>
      </c>
      <c r="D93" s="23" t="e">
        <f>INDEX('Tasas de Interes'!$D$3:$BB$14,MATCH($C93,'Tasas de Interes'!$B$3:$B$14,0),MATCH($B$90,'Tasas de Interes'!$D$2:$BB$2,0))</f>
        <v>#N/A</v>
      </c>
      <c r="E93" s="6" t="e">
        <f>EOMONTH(DATE($B$90,VLOOKUP(C94,'Tasas de Interes'!$B$3:$C$14,2,0),0),0)</f>
        <v>#N/A</v>
      </c>
      <c r="F93" s="15" t="e">
        <f>IF(E93&lt;$E$13,0,IF(E93&gt;$E$16,$E$16-$E$13-SUM(F$89:$F92),E93-$E$13-SUM(F$89:$F92)))</f>
        <v>#N/A</v>
      </c>
      <c r="G93" s="52" t="e">
        <f>($E$10*(D93/366)*F93)/1000</f>
        <v>#N/A</v>
      </c>
      <c r="H93" s="83"/>
      <c r="I93" s="20" t="s">
        <v>10</v>
      </c>
      <c r="J93" s="23" t="e">
        <f>INDEX('Tasas de Interes'!$D$3:$BB$14,MATCH($I93,'Tasas de Interes'!$B$3:$B$14,0),MATCH($H$90,'Tasas de Interes'!$D$2:$BB$2,0))</f>
        <v>#N/A</v>
      </c>
      <c r="K93" s="6" t="e">
        <f>EOMONTH(DATE($H$90,VLOOKUP(I94,'Tasas de Interes'!$B$3:$C$14,2,0),0),0)</f>
        <v>#N/A</v>
      </c>
      <c r="L93" s="15" t="e">
        <f>IF(K93&lt;$E$13,0,IF(K93&gt;$E$16,$E$16-$E$13-SUM($L$89:L92),K93-$E$13-SUM($L$89:L92)))</f>
        <v>#N/A</v>
      </c>
      <c r="M93" s="52" t="e">
        <f>($E$10*(J93/366)*L93)/1000</f>
        <v>#N/A</v>
      </c>
      <c r="N93" s="83"/>
      <c r="O93" s="20" t="s">
        <v>10</v>
      </c>
      <c r="P93" s="23" t="e">
        <f>INDEX('Tasas de Interes'!$D$3:$BB$14,MATCH($O93,'Tasas de Interes'!$B$3:$B$14,0),MATCH($N$90,'Tasas de Interes'!$D$2:$BB$2,0))</f>
        <v>#N/A</v>
      </c>
      <c r="Q93" s="6" t="e">
        <f>EOMONTH(DATE($N$90,VLOOKUP(O94,'Tasas de Interes'!$B$3:$C$14,2,0),0),0)</f>
        <v>#N/A</v>
      </c>
      <c r="R93" s="15" t="e">
        <f>IF(Q93&lt;$E$13,0,IF(Q93&gt;$E$16,$E$16-$E$13-SUM($R$89:R92),Q93-$E$13-SUM($R$89:R92)))</f>
        <v>#N/A</v>
      </c>
      <c r="S93" s="52" t="e">
        <f>($E$10*(P93/366)*R93)/1000</f>
        <v>#N/A</v>
      </c>
    </row>
    <row r="94" spans="2:19" x14ac:dyDescent="0.2">
      <c r="B94" s="83"/>
      <c r="C94" s="20" t="s">
        <v>11</v>
      </c>
      <c r="D94" s="23" t="e">
        <f>INDEX('Tasas de Interes'!$D$3:$BB$14,MATCH($C94,'Tasas de Interes'!$B$3:$B$14,0),MATCH($B$90,'Tasas de Interes'!$D$2:$BB$2,0))</f>
        <v>#N/A</v>
      </c>
      <c r="E94" s="6" t="e">
        <f>EOMONTH(DATE($B$90,VLOOKUP(C95,'Tasas de Interes'!$B$3:$C$14,2,0),0),0)</f>
        <v>#N/A</v>
      </c>
      <c r="F94" s="15" t="e">
        <f>IF(E94&lt;$E$13,0,IF(E94&gt;$E$16,$E$16-$E$13-SUM(F$89:$F93),E94-$E$13-SUM(F$89:$F93)))</f>
        <v>#N/A</v>
      </c>
      <c r="G94" s="52" t="e">
        <f t="shared" ref="G94:G99" si="12">($E$10*(D94/366)*F94)/1000</f>
        <v>#N/A</v>
      </c>
      <c r="H94" s="83"/>
      <c r="I94" s="20" t="s">
        <v>11</v>
      </c>
      <c r="J94" s="23" t="e">
        <f>INDEX('Tasas de Interes'!$D$3:$BB$14,MATCH($I94,'Tasas de Interes'!$B$3:$B$14,0),MATCH($H$90,'Tasas de Interes'!$D$2:$BB$2,0))</f>
        <v>#N/A</v>
      </c>
      <c r="K94" s="6" t="e">
        <f>EOMONTH(DATE($H$90,VLOOKUP(I95,'Tasas de Interes'!$B$3:$C$14,2,0),0),0)</f>
        <v>#N/A</v>
      </c>
      <c r="L94" s="15" t="e">
        <f>IF(K94&lt;$E$13,0,IF(K94&gt;$E$16,$E$16-$E$13-SUM($L$89:L93),K94-$E$13-SUM($L$89:L93)))</f>
        <v>#N/A</v>
      </c>
      <c r="M94" s="52" t="e">
        <f t="shared" ref="M94:M99" si="13">($E$10*(J94/366)*L94)/1000</f>
        <v>#N/A</v>
      </c>
      <c r="N94" s="83"/>
      <c r="O94" s="20" t="s">
        <v>11</v>
      </c>
      <c r="P94" s="23" t="e">
        <f>INDEX('Tasas de Interes'!$D$3:$BB$14,MATCH($O94,'Tasas de Interes'!$B$3:$B$14,0),MATCH($N$90,'Tasas de Interes'!$D$2:$BB$2,0))</f>
        <v>#N/A</v>
      </c>
      <c r="Q94" s="6" t="e">
        <f>EOMONTH(DATE($N$90,VLOOKUP(O95,'Tasas de Interes'!$B$3:$C$14,2,0),0),0)</f>
        <v>#N/A</v>
      </c>
      <c r="R94" s="15" t="e">
        <f>IF(Q94&lt;$E$13,0,IF(Q94&gt;$E$16,$E$16-$E$13-SUM($R$89:R93),Q94-$E$13-SUM($R$89:R93)))</f>
        <v>#N/A</v>
      </c>
      <c r="S94" s="52" t="e">
        <f t="shared" ref="S94:S99" si="14">($E$10*(P94/366)*R94)/1000</f>
        <v>#N/A</v>
      </c>
    </row>
    <row r="95" spans="2:19" x14ac:dyDescent="0.2">
      <c r="B95" s="83"/>
      <c r="C95" s="20" t="s">
        <v>12</v>
      </c>
      <c r="D95" s="23" t="e">
        <f>INDEX('Tasas de Interes'!$D$3:$BB$14,MATCH($C95,'Tasas de Interes'!$B$3:$B$14,0),MATCH($B$90,'Tasas de Interes'!$D$2:$BB$2,0))</f>
        <v>#N/A</v>
      </c>
      <c r="E95" s="6" t="e">
        <f>EOMONTH(DATE($B$90,VLOOKUP(C96,'Tasas de Interes'!$B$3:$C$14,2,0),0),0)</f>
        <v>#N/A</v>
      </c>
      <c r="F95" s="15" t="e">
        <f>IF(E95&lt;$E$13,0,IF(E95&gt;$E$16,$E$16-$E$13-SUM(F$89:$F94),E95-$E$13-SUM(F$89:$F94)))</f>
        <v>#N/A</v>
      </c>
      <c r="G95" s="52" t="e">
        <f t="shared" si="12"/>
        <v>#N/A</v>
      </c>
      <c r="H95" s="83"/>
      <c r="I95" s="20" t="s">
        <v>12</v>
      </c>
      <c r="J95" s="23" t="e">
        <f>INDEX('Tasas de Interes'!$D$3:$BB$14,MATCH($I95,'Tasas de Interes'!$B$3:$B$14,0),MATCH($H$90,'Tasas de Interes'!$D$2:$BB$2,0))</f>
        <v>#N/A</v>
      </c>
      <c r="K95" s="6" t="e">
        <f>EOMONTH(DATE($H$90,VLOOKUP(I96,'Tasas de Interes'!$B$3:$C$14,2,0),0),0)</f>
        <v>#N/A</v>
      </c>
      <c r="L95" s="15" t="e">
        <f>IF(K95&lt;$E$13,0,IF(K95&gt;$E$16,$E$16-$E$13-SUM($L$89:L94),K95-$E$13-SUM($L$89:L94)))</f>
        <v>#N/A</v>
      </c>
      <c r="M95" s="52" t="e">
        <f t="shared" si="13"/>
        <v>#N/A</v>
      </c>
      <c r="N95" s="83"/>
      <c r="O95" s="20" t="s">
        <v>12</v>
      </c>
      <c r="P95" s="23" t="e">
        <f>INDEX('Tasas de Interes'!$D$3:$BB$14,MATCH($O95,'Tasas de Interes'!$B$3:$B$14,0),MATCH($N$90,'Tasas de Interes'!$D$2:$BB$2,0))</f>
        <v>#N/A</v>
      </c>
      <c r="Q95" s="6" t="e">
        <f>EOMONTH(DATE($N$90,VLOOKUP(O96,'Tasas de Interes'!$B$3:$C$14,2,0),0),0)</f>
        <v>#N/A</v>
      </c>
      <c r="R95" s="15" t="e">
        <f>IF(Q95&lt;$E$13,0,IF(Q95&gt;$E$16,$E$16-$E$13-SUM($R$89:R94),Q95-$E$13-SUM($R$89:R94)))</f>
        <v>#N/A</v>
      </c>
      <c r="S95" s="52" t="e">
        <f t="shared" si="14"/>
        <v>#N/A</v>
      </c>
    </row>
    <row r="96" spans="2:19" x14ac:dyDescent="0.2">
      <c r="B96" s="83"/>
      <c r="C96" s="20" t="s">
        <v>13</v>
      </c>
      <c r="D96" s="23" t="e">
        <f>INDEX('Tasas de Interes'!$D$3:$BB$14,MATCH($C96,'Tasas de Interes'!$B$3:$B$14,0),MATCH($B$90,'Tasas de Interes'!$D$2:$BB$2,0))</f>
        <v>#N/A</v>
      </c>
      <c r="E96" s="6" t="e">
        <f>EOMONTH(DATE($B$90,VLOOKUP(C97,'Tasas de Interes'!$B$3:$C$14,2,0),0),0)</f>
        <v>#N/A</v>
      </c>
      <c r="F96" s="15" t="e">
        <f>IF(E96&lt;$E$13,0,IF(E96&gt;$E$16,$E$16-$E$13-SUM(F$89:$F95),E96-$E$13-SUM(F$89:$F95)))</f>
        <v>#N/A</v>
      </c>
      <c r="G96" s="52" t="e">
        <f t="shared" si="12"/>
        <v>#N/A</v>
      </c>
      <c r="H96" s="83"/>
      <c r="I96" s="20" t="s">
        <v>13</v>
      </c>
      <c r="J96" s="23" t="e">
        <f>INDEX('Tasas de Interes'!$D$3:$BB$14,MATCH($I96,'Tasas de Interes'!$B$3:$B$14,0),MATCH($H$90,'Tasas de Interes'!$D$2:$BB$2,0))</f>
        <v>#N/A</v>
      </c>
      <c r="K96" s="6" t="e">
        <f>EOMONTH(DATE($H$90,VLOOKUP(I97,'Tasas de Interes'!$B$3:$C$14,2,0),0),0)</f>
        <v>#N/A</v>
      </c>
      <c r="L96" s="15" t="e">
        <f>IF(K96&lt;$E$13,0,IF(K96&gt;$E$16,$E$16-$E$13-SUM($L$89:L95),K96-$E$13-SUM($L$89:L95)))</f>
        <v>#N/A</v>
      </c>
      <c r="M96" s="52" t="e">
        <f t="shared" si="13"/>
        <v>#N/A</v>
      </c>
      <c r="N96" s="83"/>
      <c r="O96" s="20" t="s">
        <v>13</v>
      </c>
      <c r="P96" s="23" t="e">
        <f>INDEX('Tasas de Interes'!$D$3:$BB$14,MATCH($O96,'Tasas de Interes'!$B$3:$B$14,0),MATCH($N$90,'Tasas de Interes'!$D$2:$BB$2,0))</f>
        <v>#N/A</v>
      </c>
      <c r="Q96" s="6" t="e">
        <f>EOMONTH(DATE($N$90,VLOOKUP(O97,'Tasas de Interes'!$B$3:$C$14,2,0),0),0)</f>
        <v>#N/A</v>
      </c>
      <c r="R96" s="15" t="e">
        <f>IF(Q96&lt;$E$13,0,IF(Q96&gt;$E$16,$E$16-$E$13-SUM($R$89:R95),Q96-$E$13-SUM($R$89:R95)))</f>
        <v>#N/A</v>
      </c>
      <c r="S96" s="52" t="e">
        <f t="shared" si="14"/>
        <v>#N/A</v>
      </c>
    </row>
    <row r="97" spans="2:19" x14ac:dyDescent="0.2">
      <c r="B97" s="83"/>
      <c r="C97" s="20" t="s">
        <v>14</v>
      </c>
      <c r="D97" s="23" t="e">
        <f>INDEX('Tasas de Interes'!$D$3:$BB$14,MATCH($C97,'Tasas de Interes'!$B$3:$B$14,0),MATCH($B$90,'Tasas de Interes'!$D$2:$BB$2,0))</f>
        <v>#N/A</v>
      </c>
      <c r="E97" s="6" t="e">
        <f>EOMONTH(DATE($B$90,VLOOKUP(C98,'Tasas de Interes'!$B$3:$C$14,2,0),0),0)</f>
        <v>#N/A</v>
      </c>
      <c r="F97" s="15" t="e">
        <f>IF(E97&lt;$E$13,0,IF(E97&gt;$E$16,$E$16-$E$13-SUM(F$89:$F96),E97-$E$13-SUM(F$89:$F96)))</f>
        <v>#N/A</v>
      </c>
      <c r="G97" s="52" t="e">
        <f t="shared" si="12"/>
        <v>#N/A</v>
      </c>
      <c r="H97" s="83"/>
      <c r="I97" s="20" t="s">
        <v>14</v>
      </c>
      <c r="J97" s="23" t="e">
        <f>INDEX('Tasas de Interes'!$D$3:$BB$14,MATCH($I97,'Tasas de Interes'!$B$3:$B$14,0),MATCH($H$90,'Tasas de Interes'!$D$2:$BB$2,0))</f>
        <v>#N/A</v>
      </c>
      <c r="K97" s="6" t="e">
        <f>EOMONTH(DATE($H$90,VLOOKUP(I98,'Tasas de Interes'!$B$3:$C$14,2,0),0),0)</f>
        <v>#N/A</v>
      </c>
      <c r="L97" s="15" t="e">
        <f>IF(K97&lt;$E$13,0,IF(K97&gt;$E$16,$E$16-$E$13-SUM($L$89:L96),K97-$E$13-SUM($L$89:L96)))</f>
        <v>#N/A</v>
      </c>
      <c r="M97" s="52" t="e">
        <f t="shared" si="13"/>
        <v>#N/A</v>
      </c>
      <c r="N97" s="83"/>
      <c r="O97" s="20" t="s">
        <v>14</v>
      </c>
      <c r="P97" s="23" t="e">
        <f>INDEX('Tasas de Interes'!$D$3:$BB$14,MATCH($O97,'Tasas de Interes'!$B$3:$B$14,0),MATCH($N$90,'Tasas de Interes'!$D$2:$BB$2,0))</f>
        <v>#N/A</v>
      </c>
      <c r="Q97" s="6" t="e">
        <f>EOMONTH(DATE($N$90,VLOOKUP(O98,'Tasas de Interes'!$B$3:$C$14,2,0),0),0)</f>
        <v>#N/A</v>
      </c>
      <c r="R97" s="15" t="e">
        <f>IF(Q97&lt;$E$13,0,IF(Q97&gt;$E$16,$E$16-$E$13-SUM($R$89:R96),Q97-$E$13-SUM($R$89:R96)))</f>
        <v>#N/A</v>
      </c>
      <c r="S97" s="52" t="e">
        <f t="shared" si="14"/>
        <v>#N/A</v>
      </c>
    </row>
    <row r="98" spans="2:19" x14ac:dyDescent="0.2">
      <c r="B98" s="83"/>
      <c r="C98" s="20" t="s">
        <v>15</v>
      </c>
      <c r="D98" s="23" t="e">
        <f>INDEX('Tasas de Interes'!$D$3:$BB$14,MATCH($C98,'Tasas de Interes'!$B$3:$B$14,0),MATCH($B$90,'Tasas de Interes'!$D$2:$BB$2,0))</f>
        <v>#N/A</v>
      </c>
      <c r="E98" s="6" t="e">
        <f>EOMONTH(DATE($B$90,VLOOKUP(C99,'Tasas de Interes'!$B$3:$C$14,2,0),0),0)</f>
        <v>#N/A</v>
      </c>
      <c r="F98" s="15" t="e">
        <f>IF(E98&lt;$E$13,0,IF(E98&gt;$E$16,$E$16-$E$13-SUM(F$89:$F97),E98-$E$13-SUM(F$89:$F97)))</f>
        <v>#N/A</v>
      </c>
      <c r="G98" s="52" t="e">
        <f t="shared" si="12"/>
        <v>#N/A</v>
      </c>
      <c r="H98" s="83"/>
      <c r="I98" s="20" t="s">
        <v>15</v>
      </c>
      <c r="J98" s="23" t="e">
        <f>INDEX('Tasas de Interes'!$D$3:$BB$14,MATCH($I98,'Tasas de Interes'!$B$3:$B$14,0),MATCH($H$90,'Tasas de Interes'!$D$2:$BB$2,0))</f>
        <v>#N/A</v>
      </c>
      <c r="K98" s="6" t="e">
        <f>EOMONTH(DATE($H$90,VLOOKUP(I99,'Tasas de Interes'!$B$3:$C$14,2,0),0),0)</f>
        <v>#N/A</v>
      </c>
      <c r="L98" s="15" t="e">
        <f>IF(K98&lt;$E$13,0,IF(K98&gt;$E$16,$E$16-$E$13-SUM($L$89:L97),K98-$E$13-SUM($L$89:L97)))</f>
        <v>#N/A</v>
      </c>
      <c r="M98" s="52" t="e">
        <f t="shared" si="13"/>
        <v>#N/A</v>
      </c>
      <c r="N98" s="83"/>
      <c r="O98" s="20" t="s">
        <v>15</v>
      </c>
      <c r="P98" s="23" t="e">
        <f>INDEX('Tasas de Interes'!$D$3:$BB$14,MATCH($O98,'Tasas de Interes'!$B$3:$B$14,0),MATCH($N$90,'Tasas de Interes'!$D$2:$BB$2,0))</f>
        <v>#N/A</v>
      </c>
      <c r="Q98" s="6" t="e">
        <f>EOMONTH(DATE($N$90,VLOOKUP(O99,'Tasas de Interes'!$B$3:$C$14,2,0),0),0)</f>
        <v>#N/A</v>
      </c>
      <c r="R98" s="15" t="e">
        <f>IF(Q98&lt;$E$13,0,IF(Q98&gt;$E$16,$E$16-$E$13-SUM($R$89:R97),Q98-$E$13-SUM($R$89:R97)))</f>
        <v>#N/A</v>
      </c>
      <c r="S98" s="52" t="e">
        <f t="shared" si="14"/>
        <v>#N/A</v>
      </c>
    </row>
    <row r="99" spans="2:19" x14ac:dyDescent="0.2">
      <c r="B99" s="83"/>
      <c r="C99" s="20" t="s">
        <v>16</v>
      </c>
      <c r="D99" s="23" t="e">
        <f>INDEX('Tasas de Interes'!$D$3:$BB$14,MATCH($C99,'Tasas de Interes'!$B$3:$B$14,0),MATCH($B$90,'Tasas de Interes'!$D$2:$BB$2,0))</f>
        <v>#N/A</v>
      </c>
      <c r="E99" s="6" t="e">
        <f>EOMONTH(DATE($B$90,VLOOKUP(C100,'Tasas de Interes'!$B$3:$C$14,2,0),0),0)</f>
        <v>#N/A</v>
      </c>
      <c r="F99" s="15" t="e">
        <f>IF(E99&lt;$E$13,0,IF(E99&gt;$E$16,$E$16-$E$13-SUM(F$89:$F98),E99-$E$13-SUM(F$89:$F98)))</f>
        <v>#N/A</v>
      </c>
      <c r="G99" s="52" t="e">
        <f t="shared" si="12"/>
        <v>#N/A</v>
      </c>
      <c r="H99" s="83"/>
      <c r="I99" s="20" t="s">
        <v>16</v>
      </c>
      <c r="J99" s="23" t="e">
        <f>INDEX('Tasas de Interes'!$D$3:$BB$14,MATCH($I99,'Tasas de Interes'!$B$3:$B$14,0),MATCH($H$90,'Tasas de Interes'!$D$2:$BB$2,0))</f>
        <v>#N/A</v>
      </c>
      <c r="K99" s="6" t="e">
        <f>EOMONTH(DATE($H$90,VLOOKUP(I100,'Tasas de Interes'!$B$3:$C$14,2,0),0),0)</f>
        <v>#N/A</v>
      </c>
      <c r="L99" s="15" t="e">
        <f>IF(K99&lt;$E$13,0,IF(K99&gt;$E$16,$E$16-$E$13-SUM($L$89:L98),K99-$E$13-SUM($L$89:L98)))</f>
        <v>#N/A</v>
      </c>
      <c r="M99" s="52" t="e">
        <f t="shared" si="13"/>
        <v>#N/A</v>
      </c>
      <c r="N99" s="83"/>
      <c r="O99" s="20" t="s">
        <v>16</v>
      </c>
      <c r="P99" s="23" t="e">
        <f>INDEX('Tasas de Interes'!$D$3:$BB$14,MATCH($O99,'Tasas de Interes'!$B$3:$B$14,0),MATCH($N$90,'Tasas de Interes'!$D$2:$BB$2,0))</f>
        <v>#N/A</v>
      </c>
      <c r="Q99" s="6" t="e">
        <f>EOMONTH(DATE($N$90,VLOOKUP(O100,'Tasas de Interes'!$B$3:$C$14,2,0),0),0)</f>
        <v>#N/A</v>
      </c>
      <c r="R99" s="15" t="e">
        <f>IF(Q99&lt;$E$13,0,IF(Q99&gt;$E$16,$E$16-$E$13-SUM($R$89:R98),Q99-$E$13-SUM($R$89:R98)))</f>
        <v>#N/A</v>
      </c>
      <c r="S99" s="52" t="e">
        <f t="shared" si="14"/>
        <v>#N/A</v>
      </c>
    </row>
    <row r="100" spans="2:19" x14ac:dyDescent="0.2">
      <c r="B100" s="83"/>
      <c r="C100" s="20" t="s">
        <v>17</v>
      </c>
      <c r="D100" s="23" t="e">
        <f>INDEX('Tasas de Interes'!$D$3:$BB$14,MATCH($C100,'Tasas de Interes'!$B$3:$B$14,0),MATCH($B$90,'Tasas de Interes'!$D$2:$BB$2,0))</f>
        <v>#N/A</v>
      </c>
      <c r="E100" s="6" t="e">
        <f>EOMONTH(DATE($B$90,VLOOKUP(C101,'Tasas de Interes'!$B$3:$C$14,2,0),0),0)</f>
        <v>#N/A</v>
      </c>
      <c r="F100" s="15" t="e">
        <f>IF(E100&lt;$E$13,0,IF(E100&gt;$E$16,$E$16-$E$13-SUM(F$89:$F99),E100-$E$13-SUM(F$89:$F99)))</f>
        <v>#N/A</v>
      </c>
      <c r="G100" s="52" t="e">
        <f>($E$10*(D100/366)*F100)/1000</f>
        <v>#N/A</v>
      </c>
      <c r="H100" s="83"/>
      <c r="I100" s="20" t="s">
        <v>17</v>
      </c>
      <c r="J100" s="23" t="e">
        <f>INDEX('Tasas de Interes'!$D$3:$BB$14,MATCH($I100,'Tasas de Interes'!$B$3:$B$14,0),MATCH($H$90,'Tasas de Interes'!$D$2:$BB$2,0))</f>
        <v>#N/A</v>
      </c>
      <c r="K100" s="6" t="e">
        <f>EOMONTH(DATE($H$90,VLOOKUP(I101,'Tasas de Interes'!$B$3:$C$14,2,0),0),0)</f>
        <v>#N/A</v>
      </c>
      <c r="L100" s="15" t="e">
        <f>IF(K100&lt;$E$13,0,IF(K100&gt;$E$16,$E$16-$E$13-SUM($L$89:L99),K100-$E$13-SUM($L$89:L99)))</f>
        <v>#N/A</v>
      </c>
      <c r="M100" s="52" t="e">
        <f>($E$10*(J100/366)*L100)/1000</f>
        <v>#N/A</v>
      </c>
      <c r="N100" s="83"/>
      <c r="O100" s="20" t="s">
        <v>17</v>
      </c>
      <c r="P100" s="23" t="e">
        <f>INDEX('Tasas de Interes'!$D$3:$BB$14,MATCH($O100,'Tasas de Interes'!$B$3:$B$14,0),MATCH($N$90,'Tasas de Interes'!$D$2:$BB$2,0))</f>
        <v>#N/A</v>
      </c>
      <c r="Q100" s="6" t="e">
        <f>EOMONTH(DATE($N$90,VLOOKUP(O101,'Tasas de Interes'!$B$3:$C$14,2,0),0),0)</f>
        <v>#N/A</v>
      </c>
      <c r="R100" s="15" t="e">
        <f>IF(Q100&lt;$E$13,0,IF(Q100&gt;$E$16,$E$16-$E$13-SUM($R$89:R99),Q100-$E$13-SUM($R$89:R99)))</f>
        <v>#N/A</v>
      </c>
      <c r="S100" s="52" t="e">
        <f>($E$10*(P100/366)*R100)/1000</f>
        <v>#N/A</v>
      </c>
    </row>
    <row r="101" spans="2:19" x14ac:dyDescent="0.2">
      <c r="B101" s="83"/>
      <c r="C101" s="20" t="s">
        <v>18</v>
      </c>
      <c r="D101" s="23" t="e">
        <f>INDEX('Tasas de Interes'!$D$3:$BB$14,MATCH($C101,'Tasas de Interes'!$B$3:$B$14,0),MATCH($B$90,'Tasas de Interes'!$D$2:$BB$2,0))</f>
        <v>#N/A</v>
      </c>
      <c r="E101" s="6" t="e">
        <f>EOMONTH(DATE($B$90,VLOOKUP(C102,'Tasas de Interes'!$B$3:$C$14,2,0),0),0)</f>
        <v>#N/A</v>
      </c>
      <c r="F101" s="15" t="e">
        <f>IF(E101&lt;$E$13,0,IF(E101&gt;$E$16,$E$16-$E$13-SUM(F$89:$F100),E101-$E$13-SUM(F$89:$F100)))</f>
        <v>#N/A</v>
      </c>
      <c r="G101" s="52" t="e">
        <f>($E$10*(D101/366)*F101)/1000</f>
        <v>#N/A</v>
      </c>
      <c r="H101" s="83"/>
      <c r="I101" s="20" t="s">
        <v>18</v>
      </c>
      <c r="J101" s="23" t="e">
        <f>INDEX('Tasas de Interes'!$D$3:$BB$14,MATCH($I101,'Tasas de Interes'!$B$3:$B$14,0),MATCH($H$90,'Tasas de Interes'!$D$2:$BB$2,0))</f>
        <v>#N/A</v>
      </c>
      <c r="K101" s="6" t="e">
        <f>EOMONTH(DATE($H$90,VLOOKUP(I102,'Tasas de Interes'!$B$3:$C$14,2,0),0),0)</f>
        <v>#N/A</v>
      </c>
      <c r="L101" s="15" t="e">
        <f>IF(K101&lt;$E$13,0,IF(K101&gt;$E$16,$E$16-$E$13-SUM($L$89:L100),K101-$E$13-SUM($L$89:L100)))</f>
        <v>#N/A</v>
      </c>
      <c r="M101" s="52" t="e">
        <f>($E$10*(J101/366)*L101)/1000</f>
        <v>#N/A</v>
      </c>
      <c r="N101" s="83"/>
      <c r="O101" s="20" t="s">
        <v>18</v>
      </c>
      <c r="P101" s="23" t="e">
        <f>INDEX('Tasas de Interes'!$D$3:$BB$14,MATCH($O101,'Tasas de Interes'!$B$3:$B$14,0),MATCH($N$90,'Tasas de Interes'!$D$2:$BB$2,0))</f>
        <v>#N/A</v>
      </c>
      <c r="Q101" s="6" t="e">
        <f>EOMONTH(DATE($N$90,VLOOKUP(O102,'Tasas de Interes'!$B$3:$C$14,2,0),0),0)</f>
        <v>#N/A</v>
      </c>
      <c r="R101" s="15" t="e">
        <f>IF(Q101&lt;$E$13,0,IF(Q101&gt;$E$16,$E$16-$E$13-SUM($R$89:R100),Q101-$E$13-SUM($R$89:R100)))</f>
        <v>#N/A</v>
      </c>
      <c r="S101" s="52" t="e">
        <f>($E$10*(P101/366)*R101)/1000</f>
        <v>#N/A</v>
      </c>
    </row>
    <row r="102" spans="2:19" x14ac:dyDescent="0.2">
      <c r="B102" s="83"/>
      <c r="C102" s="21" t="s">
        <v>19</v>
      </c>
      <c r="D102" s="24" t="e">
        <f>INDEX('Tasas de Interes'!$D$3:$BB$14,MATCH($C102,'Tasas de Interes'!$B$3:$B$14,0),MATCH($B$90,'Tasas de Interes'!$D$2:$BB$2,0))</f>
        <v>#N/A</v>
      </c>
      <c r="E102" s="11" t="e">
        <f>EOMONTH(DATE($B$90+1,VLOOKUP(C91,'Tasas de Interes'!$B$3:$C$14,2,0),0),0)</f>
        <v>#N/A</v>
      </c>
      <c r="F102" s="16" t="e">
        <f>IF(E102&lt;$E$13,0,IF(E102&gt;$E$16,$E$16-$E$13-SUM(F$89:$F101),E102-$E$13-SUM(F$89:$F101)))</f>
        <v>#N/A</v>
      </c>
      <c r="G102" s="52" t="e">
        <f>($E$10*(D102/366)*F102)/1000</f>
        <v>#N/A</v>
      </c>
      <c r="H102" s="83"/>
      <c r="I102" s="21" t="s">
        <v>19</v>
      </c>
      <c r="J102" s="24" t="e">
        <f>INDEX('Tasas de Interes'!$D$3:$BB$14,MATCH($I102,'Tasas de Interes'!$B$3:$B$14,0),MATCH($H$90,'Tasas de Interes'!$D$2:$BB$2,0))</f>
        <v>#N/A</v>
      </c>
      <c r="K102" s="11" t="e">
        <f>EOMONTH(DATE($H$90+1,VLOOKUP(I91,'Tasas de Interes'!$B$3:$C$14,2,0),0),0)</f>
        <v>#N/A</v>
      </c>
      <c r="L102" s="16" t="e">
        <f>IF(K102&lt;$E$13,0,IF(K102&gt;$E$16,$E$16-$E$13-SUM($L$89:L101),K102-$E$13-SUM($L$89:L101)))</f>
        <v>#N/A</v>
      </c>
      <c r="M102" s="52" t="e">
        <f>($E$10*(J102/366)*L102)/1000</f>
        <v>#N/A</v>
      </c>
      <c r="N102" s="83"/>
      <c r="O102" s="21" t="s">
        <v>19</v>
      </c>
      <c r="P102" s="24" t="e">
        <f>INDEX('Tasas de Interes'!$D$3:$BB$14,MATCH($O102,'Tasas de Interes'!$B$3:$B$14,0),MATCH($N$90,'Tasas de Interes'!$D$2:$BB$2,0))</f>
        <v>#N/A</v>
      </c>
      <c r="Q102" s="11" t="e">
        <f>EOMONTH(DATE($N$90+1,VLOOKUP(O91,'Tasas de Interes'!$B$3:$C$14,2,0),0),0)</f>
        <v>#N/A</v>
      </c>
      <c r="R102" s="16" t="e">
        <f>IF(Q102&lt;$E$13,0,IF(Q102&gt;$E$16,$E$16-$E$13-SUM($R$89:R101),Q102-$E$13-SUM($R$89:R101)))</f>
        <v>#N/A</v>
      </c>
      <c r="S102" s="52" t="e">
        <f>($E$10*(P102/366)*R102)/1000</f>
        <v>#N/A</v>
      </c>
    </row>
    <row r="103" spans="2:19" x14ac:dyDescent="0.2">
      <c r="B103" s="84"/>
      <c r="C103" s="12"/>
      <c r="D103" s="13"/>
      <c r="E103" s="13"/>
      <c r="F103" s="17" t="e">
        <f>SUM(F91:F102)</f>
        <v>#N/A</v>
      </c>
      <c r="G103" s="18" t="e">
        <f>SUM(G91:G102)</f>
        <v>#N/A</v>
      </c>
      <c r="H103" s="84"/>
      <c r="I103" s="12"/>
      <c r="J103" s="13"/>
      <c r="K103" s="13"/>
      <c r="L103" s="17" t="e">
        <f>SUM(L91:L102)</f>
        <v>#N/A</v>
      </c>
      <c r="M103" s="18" t="e">
        <f>SUM(M91:M102)</f>
        <v>#N/A</v>
      </c>
      <c r="N103" s="84"/>
      <c r="O103" s="12"/>
      <c r="P103" s="13"/>
      <c r="Q103" s="13"/>
      <c r="R103" s="17" t="e">
        <f>SUM(R91:R102)</f>
        <v>#N/A</v>
      </c>
      <c r="S103" s="18" t="e">
        <f>SUM(S91:S102)</f>
        <v>#N/A</v>
      </c>
    </row>
  </sheetData>
  <mergeCells count="54">
    <mergeCell ref="B90:B103"/>
    <mergeCell ref="H90:H103"/>
    <mergeCell ref="B74:B87"/>
    <mergeCell ref="B58:B71"/>
    <mergeCell ref="H58:H71"/>
    <mergeCell ref="N90:N103"/>
    <mergeCell ref="H74:H87"/>
    <mergeCell ref="N58:N71"/>
    <mergeCell ref="N3:Q3"/>
    <mergeCell ref="L3:M3"/>
    <mergeCell ref="H5:I5"/>
    <mergeCell ref="O20:P20"/>
    <mergeCell ref="O21:P21"/>
    <mergeCell ref="J20:K21"/>
    <mergeCell ref="N42:N55"/>
    <mergeCell ref="N26:N39"/>
    <mergeCell ref="N74:N87"/>
    <mergeCell ref="C5:G5"/>
    <mergeCell ref="M5:M6"/>
    <mergeCell ref="N5:N6"/>
    <mergeCell ref="H26:H39"/>
    <mergeCell ref="B42:B55"/>
    <mergeCell ref="H42:H55"/>
    <mergeCell ref="B26:B39"/>
    <mergeCell ref="E18:F21"/>
    <mergeCell ref="D16:D17"/>
    <mergeCell ref="C10:C17"/>
    <mergeCell ref="J7:K9"/>
    <mergeCell ref="J12:K14"/>
    <mergeCell ref="J17:K19"/>
    <mergeCell ref="C6:G7"/>
    <mergeCell ref="H6:I7"/>
    <mergeCell ref="E10:F11"/>
    <mergeCell ref="D10:D11"/>
    <mergeCell ref="E13:F14"/>
    <mergeCell ref="D13:D14"/>
    <mergeCell ref="J10:K10"/>
    <mergeCell ref="J15:K15"/>
    <mergeCell ref="E16:F17"/>
    <mergeCell ref="O17:P17"/>
    <mergeCell ref="O18:P18"/>
    <mergeCell ref="O22:P22"/>
    <mergeCell ref="O5:P6"/>
    <mergeCell ref="O12:P12"/>
    <mergeCell ref="O13:P13"/>
    <mergeCell ref="O14:P14"/>
    <mergeCell ref="O15:P15"/>
    <mergeCell ref="O16:P16"/>
    <mergeCell ref="O7:P7"/>
    <mergeCell ref="O8:P8"/>
    <mergeCell ref="O9:P9"/>
    <mergeCell ref="O10:P10"/>
    <mergeCell ref="O11:P11"/>
    <mergeCell ref="O19:P19"/>
  </mergeCells>
  <conditionalFormatting sqref="N26:S26 N39:S39 N27:R38">
    <cfRule type="expression" dxfId="34" priority="73" stopIfTrue="1">
      <formula>$N$25="E"</formula>
    </cfRule>
  </conditionalFormatting>
  <conditionalFormatting sqref="H26:M26 H39:M39 H27:L38">
    <cfRule type="expression" dxfId="33" priority="72" stopIfTrue="1">
      <formula>$H$25="E"</formula>
    </cfRule>
  </conditionalFormatting>
  <conditionalFormatting sqref="B26:G39">
    <cfRule type="expression" dxfId="32" priority="71" stopIfTrue="1">
      <formula>$B$25="E"</formula>
    </cfRule>
  </conditionalFormatting>
  <conditionalFormatting sqref="B42:G42 B55:G55 B43:F54">
    <cfRule type="expression" dxfId="31" priority="70" stopIfTrue="1">
      <formula>$B$41="E"</formula>
    </cfRule>
  </conditionalFormatting>
  <conditionalFormatting sqref="H42:M42 H55:M55 H43:L54">
    <cfRule type="expression" dxfId="30" priority="69" stopIfTrue="1">
      <formula>$H$41="E"</formula>
    </cfRule>
  </conditionalFormatting>
  <conditionalFormatting sqref="N42:S42 N55:S55 N43:R54">
    <cfRule type="expression" dxfId="29" priority="68" stopIfTrue="1">
      <formula>$N$41="E"</formula>
    </cfRule>
  </conditionalFormatting>
  <conditionalFormatting sqref="B58:G58 B71:G71 B59:F70">
    <cfRule type="expression" dxfId="28" priority="67" stopIfTrue="1">
      <formula>$B$57="E"</formula>
    </cfRule>
  </conditionalFormatting>
  <conditionalFormatting sqref="H58:M58 H71:M71 H59:L70">
    <cfRule type="expression" dxfId="27" priority="66" stopIfTrue="1">
      <formula>$H$57="E"</formula>
    </cfRule>
  </conditionalFormatting>
  <conditionalFormatting sqref="N58:S58 N71:S71 N59:R70">
    <cfRule type="expression" dxfId="26" priority="65" stopIfTrue="1">
      <formula>$N$57="E"</formula>
    </cfRule>
  </conditionalFormatting>
  <conditionalFormatting sqref="B74:G74 B87:G87 B75:F86">
    <cfRule type="expression" dxfId="25" priority="64" stopIfTrue="1">
      <formula>$B$73="E"</formula>
    </cfRule>
  </conditionalFormatting>
  <conditionalFormatting sqref="H74:M74 H87:M87 H75:L86">
    <cfRule type="expression" dxfId="24" priority="63" stopIfTrue="1">
      <formula>$H$73="E"</formula>
    </cfRule>
  </conditionalFormatting>
  <conditionalFormatting sqref="N74:S74 N87:S87 N75:R86">
    <cfRule type="expression" dxfId="23" priority="62" stopIfTrue="1">
      <formula>$N$73="E"</formula>
    </cfRule>
  </conditionalFormatting>
  <conditionalFormatting sqref="M7:O18">
    <cfRule type="cellIs" dxfId="22" priority="61" stopIfTrue="1" operator="equal">
      <formula>0</formula>
    </cfRule>
  </conditionalFormatting>
  <conditionalFormatting sqref="B90:G90 B103:G103 B91:F102">
    <cfRule type="expression" dxfId="21" priority="60" stopIfTrue="1">
      <formula>$B$73="E"</formula>
    </cfRule>
  </conditionalFormatting>
  <conditionalFormatting sqref="H90:M90 H103:M103 H91:L102">
    <cfRule type="expression" dxfId="20" priority="59" stopIfTrue="1">
      <formula>$H$73="E"</formula>
    </cfRule>
  </conditionalFormatting>
  <conditionalFormatting sqref="N90:S90 N103:S103 N91:R102">
    <cfRule type="expression" dxfId="19" priority="58" stopIfTrue="1">
      <formula>$N$73="E"</formula>
    </cfRule>
  </conditionalFormatting>
  <conditionalFormatting sqref="O19">
    <cfRule type="cellIs" dxfId="18" priority="57" stopIfTrue="1" operator="equal">
      <formula>0</formula>
    </cfRule>
  </conditionalFormatting>
  <conditionalFormatting sqref="O20">
    <cfRule type="cellIs" dxfId="17" priority="56" stopIfTrue="1" operator="equal">
      <formula>0</formula>
    </cfRule>
  </conditionalFormatting>
  <conditionalFormatting sqref="O21">
    <cfRule type="cellIs" dxfId="16" priority="55" stopIfTrue="1" operator="equal">
      <formula>0</formula>
    </cfRule>
  </conditionalFormatting>
  <conditionalFormatting sqref="M19:N21">
    <cfRule type="cellIs" dxfId="15" priority="54" stopIfTrue="1" operator="equal">
      <formula>0</formula>
    </cfRule>
  </conditionalFormatting>
  <conditionalFormatting sqref="E18:F21">
    <cfRule type="containsErrors" dxfId="14" priority="51" stopIfTrue="1">
      <formula>ISERROR(E18)</formula>
    </cfRule>
  </conditionalFormatting>
  <conditionalFormatting sqref="M27:M38">
    <cfRule type="expression" dxfId="13" priority="14" stopIfTrue="1">
      <formula>$N$41="E"</formula>
    </cfRule>
  </conditionalFormatting>
  <conditionalFormatting sqref="S27:S38">
    <cfRule type="expression" dxfId="12" priority="13" stopIfTrue="1">
      <formula>$N$41="E"</formula>
    </cfRule>
  </conditionalFormatting>
  <conditionalFormatting sqref="G43:G54">
    <cfRule type="expression" dxfId="11" priority="12" stopIfTrue="1">
      <formula>$N$41="E"</formula>
    </cfRule>
  </conditionalFormatting>
  <conditionalFormatting sqref="M43:M54">
    <cfRule type="expression" dxfId="10" priority="11" stopIfTrue="1">
      <formula>$N$41="E"</formula>
    </cfRule>
  </conditionalFormatting>
  <conditionalFormatting sqref="S43:S54">
    <cfRule type="expression" dxfId="9" priority="10" stopIfTrue="1">
      <formula>$N$41="E"</formula>
    </cfRule>
  </conditionalFormatting>
  <conditionalFormatting sqref="G59:G70">
    <cfRule type="expression" dxfId="8" priority="9" stopIfTrue="1">
      <formula>$N$41="E"</formula>
    </cfRule>
  </conditionalFormatting>
  <conditionalFormatting sqref="M59:M70">
    <cfRule type="expression" dxfId="7" priority="8" stopIfTrue="1">
      <formula>$N$41="E"</formula>
    </cfRule>
  </conditionalFormatting>
  <conditionalFormatting sqref="S59:S70">
    <cfRule type="expression" dxfId="6" priority="7" stopIfTrue="1">
      <formula>$N$41="E"</formula>
    </cfRule>
  </conditionalFormatting>
  <conditionalFormatting sqref="G75:G86">
    <cfRule type="expression" dxfId="5" priority="6" stopIfTrue="1">
      <formula>$N$41="E"</formula>
    </cfRule>
  </conditionalFormatting>
  <conditionalFormatting sqref="G91:G102">
    <cfRule type="expression" dxfId="4" priority="5" stopIfTrue="1">
      <formula>$N$41="E"</formula>
    </cfRule>
  </conditionalFormatting>
  <conditionalFormatting sqref="M75:M86">
    <cfRule type="expression" dxfId="3" priority="4" stopIfTrue="1">
      <formula>$N$41="E"</formula>
    </cfRule>
  </conditionalFormatting>
  <conditionalFormatting sqref="M91:M102">
    <cfRule type="expression" dxfId="2" priority="3" stopIfTrue="1">
      <formula>$N$41="E"</formula>
    </cfRule>
  </conditionalFormatting>
  <conditionalFormatting sqref="S75:S86">
    <cfRule type="expression" dxfId="1" priority="2" stopIfTrue="1">
      <formula>$N$41="E"</formula>
    </cfRule>
  </conditionalFormatting>
  <conditionalFormatting sqref="S91:S102">
    <cfRule type="expression" dxfId="0" priority="1" stopIfTrue="1">
      <formula>$N$41="E"</formula>
    </cfRule>
  </conditionalFormatting>
  <dataValidations count="1">
    <dataValidation type="date" allowBlank="1" showInputMessage="1" showErrorMessage="1" sqref="E13 E16">
      <formula1>1</formula1>
      <formula2>E16</formula2>
    </dataValidation>
  </dataValidation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P27:R35 D42:F42 D74:F74 P39:S39 P36:R38 D55:F58 D52:F54 D71:F71 D68:F70 D87:F90 D84:F86 D103:F103 D100:F102 D43:F51 D59:F67 D75:F83 D91:F99 M27:M39 L27:L39 J27:K38 S27:S38 N59:R67 H59:L67 N43:R51 H43:L51 N68:R70 H68:L70 G71:S71 N52:R54 H52:L54 G55:S58 G42:S42 G43:G51 G59:G67 G52:G54 M52:M54 S52:S54 G68:G70 M68:M70 S68:S70 M43:M51 S43:S51 M59:M67 S59:S67 N91:R99 H91:L99 N75:R83 H75:L83 N100:R102 H100:L102 G103:S103 N84:R86 H84:L86 G87:S90 G74:S74 G75:G83 G91:G99 G84:G86 M84:M86 S84:S86 G100:G102 M100:M102 S100:S102 M75:M83 S75:S83 M91:M99 S91:S9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BB52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R51" sqref="R51"/>
    </sheetView>
  </sheetViews>
  <sheetFormatPr baseColWidth="10" defaultColWidth="11.42578125" defaultRowHeight="12" x14ac:dyDescent="0.2"/>
  <cols>
    <col min="1" max="1" width="3.42578125" style="5" customWidth="1"/>
    <col min="2" max="2" width="6.140625" style="5" customWidth="1"/>
    <col min="3" max="3" width="8.42578125" style="5" bestFit="1" customWidth="1"/>
    <col min="4" max="15" width="10.140625" style="5" customWidth="1"/>
    <col min="16" max="18" width="11.42578125" style="5"/>
    <col min="19" max="19" width="19.5703125" style="5" bestFit="1" customWidth="1"/>
    <col min="20" max="20" width="23.28515625" style="5" bestFit="1" customWidth="1"/>
    <col min="21" max="21" width="18.5703125" style="5" bestFit="1" customWidth="1"/>
    <col min="22" max="16384" width="11.42578125" style="5"/>
  </cols>
  <sheetData>
    <row r="2" spans="2:54" ht="12.75" thickBot="1" x14ac:dyDescent="0.25">
      <c r="B2" s="26" t="s">
        <v>1</v>
      </c>
      <c r="C2" s="26" t="s">
        <v>22</v>
      </c>
      <c r="D2" s="26">
        <v>2006</v>
      </c>
      <c r="E2" s="26">
        <v>2007</v>
      </c>
      <c r="F2" s="26">
        <v>2008</v>
      </c>
      <c r="G2" s="26">
        <v>2009</v>
      </c>
      <c r="H2" s="26">
        <v>2010</v>
      </c>
      <c r="I2" s="26">
        <v>2011</v>
      </c>
      <c r="J2" s="26">
        <v>2012</v>
      </c>
      <c r="K2" s="26">
        <v>2013</v>
      </c>
      <c r="L2" s="26">
        <v>2014</v>
      </c>
      <c r="M2" s="26">
        <v>2015</v>
      </c>
      <c r="N2" s="26">
        <v>2016</v>
      </c>
      <c r="O2" s="26">
        <v>2017</v>
      </c>
      <c r="P2" s="26">
        <v>2018</v>
      </c>
      <c r="Q2" s="26">
        <v>2019</v>
      </c>
      <c r="R2" s="26">
        <v>2020</v>
      </c>
      <c r="S2" s="26">
        <v>2021</v>
      </c>
      <c r="T2" s="26">
        <v>2022</v>
      </c>
      <c r="U2" s="26">
        <v>2023</v>
      </c>
      <c r="V2" s="26">
        <v>2024</v>
      </c>
      <c r="W2" s="26">
        <v>2025</v>
      </c>
      <c r="X2" s="26">
        <v>2026</v>
      </c>
      <c r="Y2" s="26">
        <v>2027</v>
      </c>
      <c r="Z2" s="26">
        <v>2028</v>
      </c>
      <c r="AA2" s="26">
        <v>2029</v>
      </c>
      <c r="AB2" s="26">
        <v>2030</v>
      </c>
      <c r="AC2" s="26">
        <v>2031</v>
      </c>
      <c r="AD2" s="26">
        <v>2032</v>
      </c>
      <c r="AE2" s="26">
        <v>2033</v>
      </c>
      <c r="AF2" s="26">
        <v>2034</v>
      </c>
      <c r="AG2" s="26">
        <v>2035</v>
      </c>
      <c r="AH2" s="26">
        <v>2036</v>
      </c>
      <c r="AI2" s="26">
        <v>2037</v>
      </c>
      <c r="AJ2" s="26">
        <v>2038</v>
      </c>
      <c r="AK2" s="26">
        <v>2039</v>
      </c>
      <c r="AL2" s="26">
        <v>2040</v>
      </c>
      <c r="AM2" s="26">
        <v>2041</v>
      </c>
      <c r="AN2" s="26">
        <v>2042</v>
      </c>
      <c r="AO2" s="26">
        <v>2043</v>
      </c>
      <c r="AP2" s="26">
        <v>2044</v>
      </c>
      <c r="AQ2" s="26">
        <v>2045</v>
      </c>
      <c r="AR2" s="26">
        <v>2046</v>
      </c>
      <c r="AS2" s="26">
        <v>2047</v>
      </c>
      <c r="AT2" s="26">
        <v>2048</v>
      </c>
      <c r="AU2" s="26">
        <v>2049</v>
      </c>
      <c r="AV2" s="26">
        <v>2050</v>
      </c>
      <c r="AW2" s="26">
        <v>2051</v>
      </c>
      <c r="AX2" s="26">
        <v>2052</v>
      </c>
      <c r="AY2" s="26">
        <v>2053</v>
      </c>
      <c r="AZ2" s="26">
        <v>2054</v>
      </c>
      <c r="BA2" s="26">
        <v>2055</v>
      </c>
      <c r="BB2" s="26">
        <v>2056</v>
      </c>
    </row>
    <row r="3" spans="2:54" x14ac:dyDescent="0.2">
      <c r="B3" s="14" t="s">
        <v>8</v>
      </c>
      <c r="C3" s="14">
        <v>1</v>
      </c>
      <c r="D3" s="27">
        <v>0.20630000000000001</v>
      </c>
      <c r="E3" s="27">
        <v>0.20745000000000002</v>
      </c>
      <c r="F3" s="28">
        <v>0.32750000000000001</v>
      </c>
      <c r="G3" s="28">
        <v>0.30709999999999998</v>
      </c>
      <c r="H3" s="28">
        <v>0.24210000000000001</v>
      </c>
      <c r="I3" s="28">
        <v>0.23419999999999999</v>
      </c>
      <c r="J3" s="28">
        <v>0.29880000000000001</v>
      </c>
      <c r="K3" s="28">
        <v>0.31130000000000002</v>
      </c>
      <c r="L3" s="28">
        <v>0.29480000000000001</v>
      </c>
      <c r="M3" s="28">
        <v>0.28820000000000001</v>
      </c>
      <c r="N3" s="28">
        <v>0.29520000000000002</v>
      </c>
      <c r="O3" s="28">
        <v>0.31509999999999999</v>
      </c>
      <c r="P3" s="28">
        <v>0.29039999999999999</v>
      </c>
      <c r="Q3" s="28">
        <v>0.26739999999999997</v>
      </c>
      <c r="R3" s="28">
        <v>0.2616</v>
      </c>
      <c r="S3" s="28">
        <v>0.23980000000000001</v>
      </c>
      <c r="T3" s="28">
        <v>0.24490000000000001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</row>
    <row r="4" spans="2:54" x14ac:dyDescent="0.2">
      <c r="B4" s="15" t="s">
        <v>9</v>
      </c>
      <c r="C4" s="15">
        <v>2</v>
      </c>
      <c r="D4" s="29">
        <v>0.20630000000000001</v>
      </c>
      <c r="E4" s="29">
        <v>0.20745000000000002</v>
      </c>
      <c r="F4" s="30">
        <v>0.32750000000000001</v>
      </c>
      <c r="G4" s="30">
        <v>0.30709999999999998</v>
      </c>
      <c r="H4" s="30">
        <v>0.24210000000000001</v>
      </c>
      <c r="I4" s="30">
        <v>0.23419999999999999</v>
      </c>
      <c r="J4" s="30">
        <v>0.29880000000000001</v>
      </c>
      <c r="K4" s="30">
        <v>0.31130000000000002</v>
      </c>
      <c r="L4" s="30">
        <v>0.29480000000000001</v>
      </c>
      <c r="M4" s="28">
        <v>0.28820000000000001</v>
      </c>
      <c r="N4" s="28">
        <v>0.29520000000000002</v>
      </c>
      <c r="O4" s="28">
        <v>0.31509999999999999</v>
      </c>
      <c r="P4" s="28">
        <v>0.29519999999999996</v>
      </c>
      <c r="Q4" s="30">
        <v>0.27549999999999997</v>
      </c>
      <c r="R4" s="28">
        <v>0.26589999999999997</v>
      </c>
      <c r="S4" s="28">
        <v>0.24310000000000001</v>
      </c>
      <c r="T4" s="28">
        <v>0.2545</v>
      </c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</row>
    <row r="5" spans="2:54" x14ac:dyDescent="0.2">
      <c r="B5" s="15" t="s">
        <v>10</v>
      </c>
      <c r="C5" s="15">
        <v>3</v>
      </c>
      <c r="D5" s="29">
        <v>0.20630000000000001</v>
      </c>
      <c r="E5" s="29">
        <v>0.20745000000000002</v>
      </c>
      <c r="F5" s="30">
        <v>0.32750000000000001</v>
      </c>
      <c r="G5" s="30">
        <v>0.30709999999999998</v>
      </c>
      <c r="H5" s="30">
        <v>0.24210000000000001</v>
      </c>
      <c r="I5" s="30">
        <v>0.23419999999999999</v>
      </c>
      <c r="J5" s="30">
        <v>0.29880000000000001</v>
      </c>
      <c r="K5" s="30">
        <v>0.31130000000000002</v>
      </c>
      <c r="L5" s="30">
        <v>0.29480000000000001</v>
      </c>
      <c r="M5" s="28">
        <v>0.28820000000000001</v>
      </c>
      <c r="N5" s="28">
        <v>0.29520000000000002</v>
      </c>
      <c r="O5" s="28">
        <v>0.31509999999999999</v>
      </c>
      <c r="P5" s="28">
        <v>0.29019999999999996</v>
      </c>
      <c r="Q5" s="30">
        <v>0.27059999999999995</v>
      </c>
      <c r="R5" s="28">
        <v>0.26429999999999998</v>
      </c>
      <c r="S5" s="28">
        <v>0.2412</v>
      </c>
      <c r="T5" s="28">
        <v>0.2571</v>
      </c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</row>
    <row r="6" spans="2:54" x14ac:dyDescent="0.2">
      <c r="B6" s="15" t="s">
        <v>11</v>
      </c>
      <c r="C6" s="15">
        <v>4</v>
      </c>
      <c r="D6" s="29">
        <v>0.20630000000000001</v>
      </c>
      <c r="E6" s="29">
        <v>0.25120000000000003</v>
      </c>
      <c r="F6" s="30">
        <v>0.32879999999999998</v>
      </c>
      <c r="G6" s="30">
        <v>0.30420000000000003</v>
      </c>
      <c r="H6" s="30">
        <v>0.22969999999999999</v>
      </c>
      <c r="I6" s="30">
        <v>0.26540000000000002</v>
      </c>
      <c r="J6" s="30">
        <v>0.30780000000000002</v>
      </c>
      <c r="K6" s="30">
        <v>0.3125</v>
      </c>
      <c r="L6" s="30">
        <v>0.29449999999999998</v>
      </c>
      <c r="M6" s="30">
        <v>0.29060000000000002</v>
      </c>
      <c r="N6" s="30">
        <v>0.30809999999999998</v>
      </c>
      <c r="O6" s="30">
        <v>0.315</v>
      </c>
      <c r="P6" s="30">
        <v>0.28719999999999996</v>
      </c>
      <c r="Q6" s="30">
        <v>0.26979999999999998</v>
      </c>
      <c r="R6" s="28">
        <v>0.26039999999999996</v>
      </c>
      <c r="S6" s="30">
        <v>0.2397</v>
      </c>
      <c r="T6" s="54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</row>
    <row r="7" spans="2:54" x14ac:dyDescent="0.2">
      <c r="B7" s="15" t="s">
        <v>12</v>
      </c>
      <c r="C7" s="15">
        <v>5</v>
      </c>
      <c r="D7" s="29">
        <v>0.20630000000000001</v>
      </c>
      <c r="E7" s="29">
        <v>0.25120000000000003</v>
      </c>
      <c r="F7" s="30">
        <v>0.32879999999999998</v>
      </c>
      <c r="G7" s="30">
        <v>0.30420000000000003</v>
      </c>
      <c r="H7" s="30">
        <v>0.22969999999999999</v>
      </c>
      <c r="I7" s="30">
        <v>0.26540000000000002</v>
      </c>
      <c r="J7" s="30">
        <v>0.30780000000000002</v>
      </c>
      <c r="K7" s="30">
        <v>0.3125</v>
      </c>
      <c r="L7" s="30">
        <v>0.29449999999999998</v>
      </c>
      <c r="M7" s="30">
        <v>0.29060000000000002</v>
      </c>
      <c r="N7" s="30">
        <v>0.30809999999999998</v>
      </c>
      <c r="O7" s="30">
        <v>0.315</v>
      </c>
      <c r="P7" s="30">
        <v>0.28659999999999997</v>
      </c>
      <c r="Q7" s="30">
        <v>0.27010000000000001</v>
      </c>
      <c r="R7" s="28">
        <v>0.25289999999999996</v>
      </c>
      <c r="S7" s="30">
        <v>0.23830000000000001</v>
      </c>
      <c r="T7" s="54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2:54" x14ac:dyDescent="0.2">
      <c r="B8" s="15" t="s">
        <v>13</v>
      </c>
      <c r="C8" s="15">
        <v>6</v>
      </c>
      <c r="D8" s="29">
        <v>0.20630000000000001</v>
      </c>
      <c r="E8" s="29">
        <v>0.25120000000000003</v>
      </c>
      <c r="F8" s="30">
        <v>0.32879999999999998</v>
      </c>
      <c r="G8" s="30">
        <v>0.30420000000000003</v>
      </c>
      <c r="H8" s="30">
        <v>0.22969999999999999</v>
      </c>
      <c r="I8" s="30">
        <v>0.26540000000000002</v>
      </c>
      <c r="J8" s="30">
        <v>0.30780000000000002</v>
      </c>
      <c r="K8" s="30">
        <v>0.3125</v>
      </c>
      <c r="L8" s="30">
        <v>0.29449999999999998</v>
      </c>
      <c r="M8" s="30">
        <v>0.29060000000000002</v>
      </c>
      <c r="N8" s="30">
        <v>0.30809999999999998</v>
      </c>
      <c r="O8" s="30">
        <v>0.315</v>
      </c>
      <c r="P8" s="30">
        <v>0.28420000000000001</v>
      </c>
      <c r="Q8" s="30">
        <v>0.26949999999999996</v>
      </c>
      <c r="R8" s="55">
        <v>0.25180000000000002</v>
      </c>
      <c r="S8" s="30">
        <v>0.2382</v>
      </c>
      <c r="T8" s="54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</row>
    <row r="9" spans="2:54" x14ac:dyDescent="0.2">
      <c r="B9" s="15" t="s">
        <v>14</v>
      </c>
      <c r="C9" s="15">
        <v>7</v>
      </c>
      <c r="D9" s="29">
        <v>0.22620000000000001</v>
      </c>
      <c r="E9" s="29">
        <v>0.28510000000000002</v>
      </c>
      <c r="F9" s="30">
        <v>0.32269999999999999</v>
      </c>
      <c r="G9" s="30">
        <v>0.27979999999999999</v>
      </c>
      <c r="H9" s="30">
        <v>0.22409999999999999</v>
      </c>
      <c r="I9" s="30">
        <v>0.27950000000000003</v>
      </c>
      <c r="J9" s="30">
        <v>0.31290000000000001</v>
      </c>
      <c r="K9" s="30">
        <v>0.30509999999999998</v>
      </c>
      <c r="L9" s="30">
        <v>0.28999999999999998</v>
      </c>
      <c r="M9" s="30">
        <v>0.28889999999999999</v>
      </c>
      <c r="N9" s="30">
        <v>0.3201</v>
      </c>
      <c r="O9" s="30">
        <v>0.30969999999999998</v>
      </c>
      <c r="P9" s="30">
        <v>0.28049999999999997</v>
      </c>
      <c r="Q9" s="30">
        <v>0.26919999999999999</v>
      </c>
      <c r="R9" s="55">
        <v>0.25179999999999997</v>
      </c>
      <c r="S9" s="30">
        <v>0.23769999999999999</v>
      </c>
      <c r="T9" s="54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</row>
    <row r="10" spans="2:54" x14ac:dyDescent="0.2">
      <c r="B10" s="15" t="s">
        <v>15</v>
      </c>
      <c r="C10" s="15">
        <v>8</v>
      </c>
      <c r="D10" s="29">
        <v>0.2253</v>
      </c>
      <c r="E10" s="29">
        <v>0.28510000000000002</v>
      </c>
      <c r="F10" s="30">
        <v>0.32269999999999999</v>
      </c>
      <c r="G10" s="30">
        <v>0.27979999999999999</v>
      </c>
      <c r="H10" s="30">
        <v>0.22409999999999999</v>
      </c>
      <c r="I10" s="30">
        <v>0.27950000000000003</v>
      </c>
      <c r="J10" s="30">
        <v>0.31290000000000001</v>
      </c>
      <c r="K10" s="30">
        <v>0.30509999999999998</v>
      </c>
      <c r="L10" s="30">
        <v>0.28999999999999998</v>
      </c>
      <c r="M10" s="30">
        <v>0.28889999999999999</v>
      </c>
      <c r="N10" s="30">
        <v>0.3201</v>
      </c>
      <c r="O10" s="30">
        <v>0.30969999999999998</v>
      </c>
      <c r="P10" s="30">
        <v>0.27909999999999996</v>
      </c>
      <c r="Q10" s="30">
        <v>0.26979999999999998</v>
      </c>
      <c r="R10" s="55">
        <v>0.25440000000000002</v>
      </c>
      <c r="S10" s="30">
        <v>0.23860000000000001</v>
      </c>
      <c r="T10" s="54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2:54" x14ac:dyDescent="0.2">
      <c r="B11" s="15" t="s">
        <v>16</v>
      </c>
      <c r="C11" s="15">
        <v>9</v>
      </c>
      <c r="D11" s="29">
        <v>0.22575000000000001</v>
      </c>
      <c r="E11" s="29">
        <v>0.28510000000000002</v>
      </c>
      <c r="F11" s="30">
        <v>0.32269999999999999</v>
      </c>
      <c r="G11" s="30">
        <v>0.27979999999999999</v>
      </c>
      <c r="H11" s="30">
        <v>0.22409999999999999</v>
      </c>
      <c r="I11" s="30">
        <v>0.27950000000000003</v>
      </c>
      <c r="J11" s="30">
        <v>0.31290000000000001</v>
      </c>
      <c r="K11" s="30">
        <v>0.30509999999999998</v>
      </c>
      <c r="L11" s="30">
        <v>0.28999999999999998</v>
      </c>
      <c r="M11" s="30">
        <v>0.28889999999999999</v>
      </c>
      <c r="N11" s="30">
        <v>0.3201</v>
      </c>
      <c r="O11" s="30">
        <v>0.30220000000000002</v>
      </c>
      <c r="P11" s="30">
        <v>0.27719999999999995</v>
      </c>
      <c r="Q11" s="30">
        <v>0.26979999999999998</v>
      </c>
      <c r="R11" s="55">
        <v>0.25530000000000003</v>
      </c>
      <c r="S11" s="30">
        <v>0.2379</v>
      </c>
      <c r="T11" s="54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</row>
    <row r="12" spans="2:54" x14ac:dyDescent="0.2">
      <c r="B12" s="15" t="s">
        <v>17</v>
      </c>
      <c r="C12" s="15">
        <v>10</v>
      </c>
      <c r="D12" s="29">
        <v>0.22605</v>
      </c>
      <c r="E12" s="29">
        <v>0.31890000000000002</v>
      </c>
      <c r="F12" s="30">
        <v>0.31530000000000002</v>
      </c>
      <c r="G12" s="30">
        <v>0.25919999999999999</v>
      </c>
      <c r="H12" s="30">
        <v>0.2132</v>
      </c>
      <c r="I12" s="30">
        <v>0.29089999999999999</v>
      </c>
      <c r="J12" s="30">
        <v>0.31340000000000001</v>
      </c>
      <c r="K12" s="30">
        <v>0.29780000000000001</v>
      </c>
      <c r="L12" s="30">
        <v>0.28760000000000002</v>
      </c>
      <c r="M12" s="30">
        <v>0.28999999999999998</v>
      </c>
      <c r="N12" s="30">
        <v>0.32990000000000003</v>
      </c>
      <c r="O12" s="30">
        <v>0.29730000000000001</v>
      </c>
      <c r="P12" s="30">
        <v>0.27449999999999997</v>
      </c>
      <c r="Q12" s="30">
        <v>0.26649999999999996</v>
      </c>
      <c r="R12" s="55">
        <v>0.25140000000000001</v>
      </c>
      <c r="S12" s="30">
        <v>0.23619999999999999</v>
      </c>
      <c r="T12" s="54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</row>
    <row r="13" spans="2:54" x14ac:dyDescent="0.2">
      <c r="B13" s="15" t="s">
        <v>18</v>
      </c>
      <c r="C13" s="15">
        <v>11</v>
      </c>
      <c r="D13" s="29">
        <v>0.22605</v>
      </c>
      <c r="E13" s="29">
        <v>0.31890000000000002</v>
      </c>
      <c r="F13" s="30">
        <v>0.31530000000000002</v>
      </c>
      <c r="G13" s="30">
        <v>0.25919999999999999</v>
      </c>
      <c r="H13" s="30">
        <v>0.2132</v>
      </c>
      <c r="I13" s="30">
        <v>0.29089999999999999</v>
      </c>
      <c r="J13" s="30">
        <v>0.31340000000000001</v>
      </c>
      <c r="K13" s="30">
        <v>0.29780000000000001</v>
      </c>
      <c r="L13" s="30">
        <v>0.28760000000000002</v>
      </c>
      <c r="M13" s="30">
        <v>0.28999999999999998</v>
      </c>
      <c r="N13" s="30">
        <v>0.32990000000000003</v>
      </c>
      <c r="O13" s="30">
        <v>0.2944</v>
      </c>
      <c r="P13" s="30">
        <v>0.27239999999999998</v>
      </c>
      <c r="Q13" s="30">
        <v>0.26550000000000001</v>
      </c>
      <c r="R13" s="55">
        <v>0.24759999999999999</v>
      </c>
      <c r="S13" s="30">
        <v>0.23910000000000001</v>
      </c>
      <c r="T13" s="54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</row>
    <row r="14" spans="2:54" x14ac:dyDescent="0.2">
      <c r="B14" s="31" t="s">
        <v>19</v>
      </c>
      <c r="C14" s="31">
        <v>12</v>
      </c>
      <c r="D14" s="32">
        <v>0.22605</v>
      </c>
      <c r="E14" s="32">
        <v>0.31890000000000002</v>
      </c>
      <c r="F14" s="33">
        <v>0.31530000000000002</v>
      </c>
      <c r="G14" s="33">
        <v>0.25919999999999999</v>
      </c>
      <c r="H14" s="33">
        <v>0.2132</v>
      </c>
      <c r="I14" s="33">
        <v>0.29089999999999999</v>
      </c>
      <c r="J14" s="33">
        <v>0.31340000000000001</v>
      </c>
      <c r="K14" s="33">
        <v>0.29780000000000001</v>
      </c>
      <c r="L14" s="30">
        <v>0.28760000000000002</v>
      </c>
      <c r="M14" s="33">
        <v>0.28999999999999998</v>
      </c>
      <c r="N14" s="30">
        <v>0.32990000000000003</v>
      </c>
      <c r="O14" s="30">
        <v>0.29160000000000003</v>
      </c>
      <c r="P14" s="30">
        <v>0.27100000000000002</v>
      </c>
      <c r="Q14" s="33">
        <v>0.26369999999999999</v>
      </c>
      <c r="R14" s="28">
        <v>0.2419</v>
      </c>
      <c r="S14" s="33">
        <v>0.2419</v>
      </c>
      <c r="T14" s="54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2:54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2:54" x14ac:dyDescent="0.2">
      <c r="D16" s="5" t="s">
        <v>37</v>
      </c>
    </row>
    <row r="17" spans="2:54" ht="15" x14ac:dyDescent="0.25">
      <c r="B17" s="34"/>
      <c r="D17" s="48" t="s">
        <v>35</v>
      </c>
      <c r="S17" s="56"/>
    </row>
    <row r="19" spans="2:54" hidden="1" x14ac:dyDescent="0.2"/>
    <row r="20" spans="2:54" hidden="1" x14ac:dyDescent="0.2">
      <c r="D20" s="5">
        <f>IF(D14&lt;&gt;"",1,0)</f>
        <v>1</v>
      </c>
      <c r="E20" s="5">
        <f t="shared" ref="E20" si="0">IF(E14&lt;&gt;"",1,0)</f>
        <v>1</v>
      </c>
      <c r="F20" s="5">
        <f t="shared" ref="F20:Q20" si="1">IF(F14&lt;&gt;"",1,0)</f>
        <v>1</v>
      </c>
      <c r="G20" s="5">
        <f t="shared" si="1"/>
        <v>1</v>
      </c>
      <c r="H20" s="5">
        <f t="shared" si="1"/>
        <v>1</v>
      </c>
      <c r="I20" s="5">
        <f t="shared" si="1"/>
        <v>1</v>
      </c>
      <c r="J20" s="5">
        <f t="shared" si="1"/>
        <v>1</v>
      </c>
      <c r="K20" s="5">
        <f t="shared" si="1"/>
        <v>1</v>
      </c>
      <c r="L20" s="5">
        <f t="shared" si="1"/>
        <v>1</v>
      </c>
      <c r="M20" s="5">
        <f t="shared" si="1"/>
        <v>1</v>
      </c>
      <c r="N20" s="5">
        <f t="shared" si="1"/>
        <v>1</v>
      </c>
      <c r="O20" s="5">
        <f t="shared" si="1"/>
        <v>1</v>
      </c>
      <c r="P20" s="5">
        <f t="shared" si="1"/>
        <v>1</v>
      </c>
      <c r="Q20" s="5">
        <f t="shared" si="1"/>
        <v>1</v>
      </c>
      <c r="R20" s="5">
        <f t="shared" ref="R20:BB20" si="2">IF(R14&lt;&gt;"",1,0)</f>
        <v>1</v>
      </c>
      <c r="S20" s="5">
        <f t="shared" si="2"/>
        <v>1</v>
      </c>
      <c r="T20" s="5">
        <f t="shared" si="2"/>
        <v>0</v>
      </c>
      <c r="U20" s="5">
        <f t="shared" si="2"/>
        <v>0</v>
      </c>
      <c r="V20" s="5">
        <f t="shared" si="2"/>
        <v>0</v>
      </c>
      <c r="W20" s="5">
        <f t="shared" si="2"/>
        <v>0</v>
      </c>
      <c r="X20" s="5">
        <f t="shared" si="2"/>
        <v>0</v>
      </c>
      <c r="Y20" s="5">
        <f t="shared" si="2"/>
        <v>0</v>
      </c>
      <c r="Z20" s="5">
        <f t="shared" si="2"/>
        <v>0</v>
      </c>
      <c r="AA20" s="5">
        <f t="shared" si="2"/>
        <v>0</v>
      </c>
      <c r="AB20" s="5">
        <f t="shared" si="2"/>
        <v>0</v>
      </c>
      <c r="AC20" s="5">
        <f t="shared" si="2"/>
        <v>0</v>
      </c>
      <c r="AD20" s="5">
        <f t="shared" si="2"/>
        <v>0</v>
      </c>
      <c r="AE20" s="5">
        <f t="shared" si="2"/>
        <v>0</v>
      </c>
      <c r="AF20" s="5">
        <f t="shared" si="2"/>
        <v>0</v>
      </c>
      <c r="AG20" s="5">
        <f t="shared" si="2"/>
        <v>0</v>
      </c>
      <c r="AH20" s="5">
        <f t="shared" si="2"/>
        <v>0</v>
      </c>
      <c r="AI20" s="5">
        <f t="shared" si="2"/>
        <v>0</v>
      </c>
      <c r="AJ20" s="5">
        <f t="shared" si="2"/>
        <v>0</v>
      </c>
      <c r="AK20" s="5">
        <f t="shared" si="2"/>
        <v>0</v>
      </c>
      <c r="AL20" s="5">
        <f t="shared" si="2"/>
        <v>0</v>
      </c>
      <c r="AM20" s="5">
        <f t="shared" si="2"/>
        <v>0</v>
      </c>
      <c r="AN20" s="5">
        <f t="shared" si="2"/>
        <v>0</v>
      </c>
      <c r="AO20" s="5">
        <f t="shared" si="2"/>
        <v>0</v>
      </c>
      <c r="AP20" s="5">
        <f t="shared" si="2"/>
        <v>0</v>
      </c>
      <c r="AQ20" s="5">
        <f t="shared" si="2"/>
        <v>0</v>
      </c>
      <c r="AR20" s="5">
        <f t="shared" si="2"/>
        <v>0</v>
      </c>
      <c r="AS20" s="5">
        <f t="shared" si="2"/>
        <v>0</v>
      </c>
      <c r="AT20" s="5">
        <f t="shared" si="2"/>
        <v>0</v>
      </c>
      <c r="AU20" s="5">
        <f t="shared" si="2"/>
        <v>0</v>
      </c>
      <c r="AV20" s="5">
        <f t="shared" si="2"/>
        <v>0</v>
      </c>
      <c r="AW20" s="5">
        <f t="shared" si="2"/>
        <v>0</v>
      </c>
      <c r="AX20" s="5">
        <f t="shared" si="2"/>
        <v>0</v>
      </c>
      <c r="AY20" s="5">
        <f t="shared" si="2"/>
        <v>0</v>
      </c>
      <c r="AZ20" s="5">
        <f t="shared" si="2"/>
        <v>0</v>
      </c>
      <c r="BA20" s="5">
        <f t="shared" si="2"/>
        <v>0</v>
      </c>
      <c r="BB20" s="5">
        <f t="shared" si="2"/>
        <v>0</v>
      </c>
    </row>
    <row r="21" spans="2:54" hidden="1" x14ac:dyDescent="0.2">
      <c r="D21" s="5">
        <f t="shared" ref="D21:E21" si="3">IF(AND(D20=0,C20=1),1,0)</f>
        <v>0</v>
      </c>
      <c r="E21" s="5">
        <f t="shared" si="3"/>
        <v>0</v>
      </c>
      <c r="F21" s="5">
        <f t="shared" ref="F21:J21" si="4">IF(AND(F20=0,E20=1),1,0)</f>
        <v>0</v>
      </c>
      <c r="G21" s="5">
        <f t="shared" si="4"/>
        <v>0</v>
      </c>
      <c r="H21" s="5">
        <f t="shared" si="4"/>
        <v>0</v>
      </c>
      <c r="I21" s="5">
        <f t="shared" si="4"/>
        <v>0</v>
      </c>
      <c r="J21" s="5">
        <f t="shared" si="4"/>
        <v>0</v>
      </c>
      <c r="K21" s="5">
        <f>IF(AND(K20=0,J20=1),1,0)</f>
        <v>0</v>
      </c>
      <c r="L21" s="5">
        <f t="shared" ref="L21:Q21" si="5">IF(AND(L20=0,K20=1),1,0)</f>
        <v>0</v>
      </c>
      <c r="M21" s="5">
        <f t="shared" si="5"/>
        <v>0</v>
      </c>
      <c r="N21" s="5">
        <f t="shared" si="5"/>
        <v>0</v>
      </c>
      <c r="O21" s="5">
        <f t="shared" si="5"/>
        <v>0</v>
      </c>
      <c r="P21" s="5">
        <f t="shared" si="5"/>
        <v>0</v>
      </c>
      <c r="Q21" s="5">
        <f t="shared" si="5"/>
        <v>0</v>
      </c>
      <c r="R21" s="5">
        <f t="shared" ref="R21" si="6">IF(AND(R20=0,Q20=1),1,0)</f>
        <v>0</v>
      </c>
      <c r="S21" s="5">
        <f t="shared" ref="S21" si="7">IF(AND(S20=0,R20=1),1,0)</f>
        <v>0</v>
      </c>
      <c r="T21" s="5">
        <f t="shared" ref="T21" si="8">IF(AND(T20=0,S20=1),1,0)</f>
        <v>1</v>
      </c>
      <c r="U21" s="5">
        <f t="shared" ref="U21" si="9">IF(AND(U20=0,T20=1),1,0)</f>
        <v>0</v>
      </c>
      <c r="V21" s="5">
        <f t="shared" ref="V21" si="10">IF(AND(V20=0,U20=1),1,0)</f>
        <v>0</v>
      </c>
      <c r="W21" s="5">
        <f t="shared" ref="W21" si="11">IF(AND(W20=0,V20=1),1,0)</f>
        <v>0</v>
      </c>
      <c r="X21" s="5">
        <f t="shared" ref="X21" si="12">IF(AND(X20=0,W20=1),1,0)</f>
        <v>0</v>
      </c>
      <c r="Y21" s="5">
        <f t="shared" ref="Y21" si="13">IF(AND(Y20=0,X20=1),1,0)</f>
        <v>0</v>
      </c>
      <c r="Z21" s="5">
        <f t="shared" ref="Z21" si="14">IF(AND(Z20=0,Y20=1),1,0)</f>
        <v>0</v>
      </c>
      <c r="AA21" s="5">
        <f t="shared" ref="AA21" si="15">IF(AND(AA20=0,Z20=1),1,0)</f>
        <v>0</v>
      </c>
      <c r="AB21" s="5">
        <f t="shared" ref="AB21" si="16">IF(AND(AB20=0,AA20=1),1,0)</f>
        <v>0</v>
      </c>
      <c r="AC21" s="5">
        <f t="shared" ref="AC21" si="17">IF(AND(AC20=0,AB20=1),1,0)</f>
        <v>0</v>
      </c>
      <c r="AD21" s="5">
        <f t="shared" ref="AD21" si="18">IF(AND(AD20=0,AC20=1),1,0)</f>
        <v>0</v>
      </c>
      <c r="AE21" s="5">
        <f t="shared" ref="AE21" si="19">IF(AND(AE20=0,AD20=1),1,0)</f>
        <v>0</v>
      </c>
      <c r="AF21" s="5">
        <f t="shared" ref="AF21" si="20">IF(AND(AF20=0,AE20=1),1,0)</f>
        <v>0</v>
      </c>
      <c r="AG21" s="5">
        <f t="shared" ref="AG21" si="21">IF(AND(AG20=0,AF20=1),1,0)</f>
        <v>0</v>
      </c>
      <c r="AH21" s="5">
        <f t="shared" ref="AH21" si="22">IF(AND(AH20=0,AG20=1),1,0)</f>
        <v>0</v>
      </c>
      <c r="AI21" s="5">
        <f t="shared" ref="AI21" si="23">IF(AND(AI20=0,AH20=1),1,0)</f>
        <v>0</v>
      </c>
      <c r="AJ21" s="5">
        <f t="shared" ref="AJ21" si="24">IF(AND(AJ20=0,AI20=1),1,0)</f>
        <v>0</v>
      </c>
      <c r="AK21" s="5">
        <f t="shared" ref="AK21" si="25">IF(AND(AK20=0,AJ20=1),1,0)</f>
        <v>0</v>
      </c>
      <c r="AL21" s="5">
        <f t="shared" ref="AL21" si="26">IF(AND(AL20=0,AK20=1),1,0)</f>
        <v>0</v>
      </c>
      <c r="AM21" s="5">
        <f t="shared" ref="AM21" si="27">IF(AND(AM20=0,AL20=1),1,0)</f>
        <v>0</v>
      </c>
      <c r="AN21" s="5">
        <f t="shared" ref="AN21" si="28">IF(AND(AN20=0,AM20=1),1,0)</f>
        <v>0</v>
      </c>
      <c r="AO21" s="5">
        <f t="shared" ref="AO21" si="29">IF(AND(AO20=0,AN20=1),1,0)</f>
        <v>0</v>
      </c>
      <c r="AP21" s="5">
        <f t="shared" ref="AP21" si="30">IF(AND(AP20=0,AO20=1),1,0)</f>
        <v>0</v>
      </c>
      <c r="AQ21" s="5">
        <f t="shared" ref="AQ21" si="31">IF(AND(AQ20=0,AP20=1),1,0)</f>
        <v>0</v>
      </c>
      <c r="AR21" s="5">
        <f t="shared" ref="AR21" si="32">IF(AND(AR20=0,AQ20=1),1,0)</f>
        <v>0</v>
      </c>
      <c r="AS21" s="5">
        <f t="shared" ref="AS21" si="33">IF(AND(AS20=0,AR20=1),1,0)</f>
        <v>0</v>
      </c>
      <c r="AT21" s="5">
        <f t="shared" ref="AT21" si="34">IF(AND(AT20=0,AS20=1),1,0)</f>
        <v>0</v>
      </c>
      <c r="AU21" s="5">
        <f t="shared" ref="AU21" si="35">IF(AND(AU20=0,AT20=1),1,0)</f>
        <v>0</v>
      </c>
      <c r="AV21" s="5">
        <f t="shared" ref="AV21" si="36">IF(AND(AV20=0,AU20=1),1,0)</f>
        <v>0</v>
      </c>
      <c r="AW21" s="5">
        <f t="shared" ref="AW21" si="37">IF(AND(AW20=0,AV20=1),1,0)</f>
        <v>0</v>
      </c>
      <c r="AX21" s="5">
        <f t="shared" ref="AX21" si="38">IF(AND(AX20=0,AW20=1),1,0)</f>
        <v>0</v>
      </c>
      <c r="AY21" s="5">
        <f t="shared" ref="AY21" si="39">IF(AND(AY20=0,AX20=1),1,0)</f>
        <v>0</v>
      </c>
      <c r="AZ21" s="5">
        <f t="shared" ref="AZ21" si="40">IF(AND(AZ20=0,AY20=1),1,0)</f>
        <v>0</v>
      </c>
      <c r="BA21" s="5">
        <f t="shared" ref="BA21" si="41">IF(AND(BA20=0,AZ20=1),1,0)</f>
        <v>0</v>
      </c>
      <c r="BB21" s="5">
        <f t="shared" ref="BB21" si="42">IF(AND(BB20=0,BA20=1),1,0)</f>
        <v>0</v>
      </c>
    </row>
    <row r="22" spans="2:54" hidden="1" x14ac:dyDescent="0.2"/>
    <row r="23" spans="2:54" hidden="1" x14ac:dyDescent="0.2">
      <c r="D23" s="5">
        <v>1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>
        <v>1</v>
      </c>
      <c r="AQ23" s="5">
        <v>1</v>
      </c>
      <c r="AR23" s="5">
        <v>1</v>
      </c>
      <c r="AS23" s="5">
        <v>1</v>
      </c>
      <c r="AT23" s="5">
        <v>1</v>
      </c>
      <c r="AU23" s="5">
        <v>1</v>
      </c>
      <c r="AV23" s="5">
        <v>1</v>
      </c>
      <c r="AW23" s="5">
        <v>1</v>
      </c>
      <c r="AX23" s="5">
        <v>1</v>
      </c>
      <c r="AY23" s="5">
        <v>1</v>
      </c>
      <c r="AZ23" s="5">
        <v>1</v>
      </c>
      <c r="BA23" s="5">
        <v>1</v>
      </c>
      <c r="BB23" s="5">
        <v>1</v>
      </c>
    </row>
    <row r="24" spans="2:54" hidden="1" x14ac:dyDescent="0.2">
      <c r="D24" s="5">
        <f t="shared" ref="D24:E35" si="43">IF(D$21=1,IF(D3&lt;&gt;"",1,0),1)</f>
        <v>1</v>
      </c>
      <c r="E24" s="5">
        <f t="shared" si="43"/>
        <v>1</v>
      </c>
      <c r="F24" s="5">
        <f t="shared" ref="F24:Q24" si="44">IF(F$21=1,IF(F3&lt;&gt;"",1,0),1)</f>
        <v>1</v>
      </c>
      <c r="G24" s="5">
        <f t="shared" si="44"/>
        <v>1</v>
      </c>
      <c r="H24" s="5">
        <f t="shared" si="44"/>
        <v>1</v>
      </c>
      <c r="I24" s="5">
        <f t="shared" si="44"/>
        <v>1</v>
      </c>
      <c r="J24" s="5">
        <f t="shared" si="44"/>
        <v>1</v>
      </c>
      <c r="K24" s="5">
        <f t="shared" si="44"/>
        <v>1</v>
      </c>
      <c r="L24" s="5">
        <f t="shared" si="44"/>
        <v>1</v>
      </c>
      <c r="M24" s="5">
        <f t="shared" si="44"/>
        <v>1</v>
      </c>
      <c r="N24" s="5">
        <f t="shared" si="44"/>
        <v>1</v>
      </c>
      <c r="O24" s="5">
        <f t="shared" si="44"/>
        <v>1</v>
      </c>
      <c r="P24" s="5">
        <f t="shared" si="44"/>
        <v>1</v>
      </c>
      <c r="Q24" s="5">
        <f t="shared" si="44"/>
        <v>1</v>
      </c>
      <c r="R24" s="5">
        <f t="shared" ref="R24:BB24" si="45">IF(R$21=1,IF(R3&lt;&gt;"",1,0),1)</f>
        <v>1</v>
      </c>
      <c r="S24" s="5">
        <f t="shared" si="45"/>
        <v>1</v>
      </c>
      <c r="T24" s="5">
        <f t="shared" si="45"/>
        <v>1</v>
      </c>
      <c r="U24" s="5">
        <f t="shared" si="45"/>
        <v>1</v>
      </c>
      <c r="V24" s="5">
        <f t="shared" si="45"/>
        <v>1</v>
      </c>
      <c r="W24" s="5">
        <f t="shared" si="45"/>
        <v>1</v>
      </c>
      <c r="X24" s="5">
        <f t="shared" si="45"/>
        <v>1</v>
      </c>
      <c r="Y24" s="5">
        <f t="shared" si="45"/>
        <v>1</v>
      </c>
      <c r="Z24" s="5">
        <f t="shared" si="45"/>
        <v>1</v>
      </c>
      <c r="AA24" s="5">
        <f t="shared" si="45"/>
        <v>1</v>
      </c>
      <c r="AB24" s="5">
        <f t="shared" si="45"/>
        <v>1</v>
      </c>
      <c r="AC24" s="5">
        <f t="shared" si="45"/>
        <v>1</v>
      </c>
      <c r="AD24" s="5">
        <f t="shared" si="45"/>
        <v>1</v>
      </c>
      <c r="AE24" s="5">
        <f t="shared" si="45"/>
        <v>1</v>
      </c>
      <c r="AF24" s="5">
        <f t="shared" si="45"/>
        <v>1</v>
      </c>
      <c r="AG24" s="5">
        <f t="shared" si="45"/>
        <v>1</v>
      </c>
      <c r="AH24" s="5">
        <f t="shared" si="45"/>
        <v>1</v>
      </c>
      <c r="AI24" s="5">
        <f t="shared" si="45"/>
        <v>1</v>
      </c>
      <c r="AJ24" s="5">
        <f t="shared" si="45"/>
        <v>1</v>
      </c>
      <c r="AK24" s="5">
        <f t="shared" si="45"/>
        <v>1</v>
      </c>
      <c r="AL24" s="5">
        <f t="shared" si="45"/>
        <v>1</v>
      </c>
      <c r="AM24" s="5">
        <f t="shared" si="45"/>
        <v>1</v>
      </c>
      <c r="AN24" s="5">
        <f t="shared" si="45"/>
        <v>1</v>
      </c>
      <c r="AO24" s="5">
        <f t="shared" si="45"/>
        <v>1</v>
      </c>
      <c r="AP24" s="5">
        <f t="shared" si="45"/>
        <v>1</v>
      </c>
      <c r="AQ24" s="5">
        <f t="shared" si="45"/>
        <v>1</v>
      </c>
      <c r="AR24" s="5">
        <f t="shared" si="45"/>
        <v>1</v>
      </c>
      <c r="AS24" s="5">
        <f t="shared" si="45"/>
        <v>1</v>
      </c>
      <c r="AT24" s="5">
        <f t="shared" si="45"/>
        <v>1</v>
      </c>
      <c r="AU24" s="5">
        <f t="shared" si="45"/>
        <v>1</v>
      </c>
      <c r="AV24" s="5">
        <f t="shared" si="45"/>
        <v>1</v>
      </c>
      <c r="AW24" s="5">
        <f t="shared" si="45"/>
        <v>1</v>
      </c>
      <c r="AX24" s="5">
        <f t="shared" si="45"/>
        <v>1</v>
      </c>
      <c r="AY24" s="5">
        <f t="shared" si="45"/>
        <v>1</v>
      </c>
      <c r="AZ24" s="5">
        <f t="shared" si="45"/>
        <v>1</v>
      </c>
      <c r="BA24" s="5">
        <f t="shared" si="45"/>
        <v>1</v>
      </c>
      <c r="BB24" s="5">
        <f t="shared" si="45"/>
        <v>1</v>
      </c>
    </row>
    <row r="25" spans="2:54" hidden="1" x14ac:dyDescent="0.2">
      <c r="D25" s="5">
        <f t="shared" si="43"/>
        <v>1</v>
      </c>
      <c r="E25" s="5">
        <f t="shared" si="43"/>
        <v>1</v>
      </c>
      <c r="F25" s="5">
        <f t="shared" ref="F25:Q25" si="46">IF(F$21=1,IF(F4&lt;&gt;"",1,0),1)</f>
        <v>1</v>
      </c>
      <c r="G25" s="5">
        <f t="shared" si="46"/>
        <v>1</v>
      </c>
      <c r="H25" s="5">
        <f t="shared" si="46"/>
        <v>1</v>
      </c>
      <c r="I25" s="5">
        <f t="shared" si="46"/>
        <v>1</v>
      </c>
      <c r="J25" s="5">
        <f t="shared" si="46"/>
        <v>1</v>
      </c>
      <c r="K25" s="5">
        <f t="shared" si="46"/>
        <v>1</v>
      </c>
      <c r="L25" s="5">
        <f t="shared" si="46"/>
        <v>1</v>
      </c>
      <c r="M25" s="5">
        <f t="shared" si="46"/>
        <v>1</v>
      </c>
      <c r="N25" s="5">
        <f t="shared" si="46"/>
        <v>1</v>
      </c>
      <c r="O25" s="5">
        <f t="shared" si="46"/>
        <v>1</v>
      </c>
      <c r="P25" s="5">
        <f t="shared" si="46"/>
        <v>1</v>
      </c>
      <c r="Q25" s="5">
        <f t="shared" si="46"/>
        <v>1</v>
      </c>
      <c r="R25" s="5">
        <f t="shared" ref="R25:BB25" si="47">IF(R$21=1,IF(R4&lt;&gt;"",1,0),1)</f>
        <v>1</v>
      </c>
      <c r="S25" s="5">
        <f t="shared" si="47"/>
        <v>1</v>
      </c>
      <c r="T25" s="5">
        <f t="shared" si="47"/>
        <v>1</v>
      </c>
      <c r="U25" s="5">
        <f t="shared" si="47"/>
        <v>1</v>
      </c>
      <c r="V25" s="5">
        <f t="shared" si="47"/>
        <v>1</v>
      </c>
      <c r="W25" s="5">
        <f t="shared" si="47"/>
        <v>1</v>
      </c>
      <c r="X25" s="5">
        <f t="shared" si="47"/>
        <v>1</v>
      </c>
      <c r="Y25" s="5">
        <f t="shared" si="47"/>
        <v>1</v>
      </c>
      <c r="Z25" s="5">
        <f t="shared" si="47"/>
        <v>1</v>
      </c>
      <c r="AA25" s="5">
        <f t="shared" si="47"/>
        <v>1</v>
      </c>
      <c r="AB25" s="5">
        <f t="shared" si="47"/>
        <v>1</v>
      </c>
      <c r="AC25" s="5">
        <f t="shared" si="47"/>
        <v>1</v>
      </c>
      <c r="AD25" s="5">
        <f t="shared" si="47"/>
        <v>1</v>
      </c>
      <c r="AE25" s="5">
        <f t="shared" si="47"/>
        <v>1</v>
      </c>
      <c r="AF25" s="5">
        <f t="shared" si="47"/>
        <v>1</v>
      </c>
      <c r="AG25" s="5">
        <f t="shared" si="47"/>
        <v>1</v>
      </c>
      <c r="AH25" s="5">
        <f t="shared" si="47"/>
        <v>1</v>
      </c>
      <c r="AI25" s="5">
        <f t="shared" si="47"/>
        <v>1</v>
      </c>
      <c r="AJ25" s="5">
        <f t="shared" si="47"/>
        <v>1</v>
      </c>
      <c r="AK25" s="5">
        <f t="shared" si="47"/>
        <v>1</v>
      </c>
      <c r="AL25" s="5">
        <f t="shared" si="47"/>
        <v>1</v>
      </c>
      <c r="AM25" s="5">
        <f t="shared" si="47"/>
        <v>1</v>
      </c>
      <c r="AN25" s="5">
        <f t="shared" si="47"/>
        <v>1</v>
      </c>
      <c r="AO25" s="5">
        <f t="shared" si="47"/>
        <v>1</v>
      </c>
      <c r="AP25" s="5">
        <f t="shared" si="47"/>
        <v>1</v>
      </c>
      <c r="AQ25" s="5">
        <f t="shared" si="47"/>
        <v>1</v>
      </c>
      <c r="AR25" s="5">
        <f t="shared" si="47"/>
        <v>1</v>
      </c>
      <c r="AS25" s="5">
        <f t="shared" si="47"/>
        <v>1</v>
      </c>
      <c r="AT25" s="5">
        <f t="shared" si="47"/>
        <v>1</v>
      </c>
      <c r="AU25" s="5">
        <f t="shared" si="47"/>
        <v>1</v>
      </c>
      <c r="AV25" s="5">
        <f t="shared" si="47"/>
        <v>1</v>
      </c>
      <c r="AW25" s="5">
        <f t="shared" si="47"/>
        <v>1</v>
      </c>
      <c r="AX25" s="5">
        <f t="shared" si="47"/>
        <v>1</v>
      </c>
      <c r="AY25" s="5">
        <f t="shared" si="47"/>
        <v>1</v>
      </c>
      <c r="AZ25" s="5">
        <f t="shared" si="47"/>
        <v>1</v>
      </c>
      <c r="BA25" s="5">
        <f t="shared" si="47"/>
        <v>1</v>
      </c>
      <c r="BB25" s="5">
        <f t="shared" si="47"/>
        <v>1</v>
      </c>
    </row>
    <row r="26" spans="2:54" hidden="1" x14ac:dyDescent="0.2">
      <c r="D26" s="5">
        <f t="shared" si="43"/>
        <v>1</v>
      </c>
      <c r="E26" s="5">
        <f t="shared" si="43"/>
        <v>1</v>
      </c>
      <c r="F26" s="5">
        <f t="shared" ref="F26:Q26" si="48">IF(F$21=1,IF(F5&lt;&gt;"",1,0),1)</f>
        <v>1</v>
      </c>
      <c r="G26" s="5">
        <f t="shared" si="48"/>
        <v>1</v>
      </c>
      <c r="H26" s="5">
        <f t="shared" si="48"/>
        <v>1</v>
      </c>
      <c r="I26" s="5">
        <f t="shared" si="48"/>
        <v>1</v>
      </c>
      <c r="J26" s="5">
        <f t="shared" si="48"/>
        <v>1</v>
      </c>
      <c r="K26" s="5">
        <f t="shared" si="48"/>
        <v>1</v>
      </c>
      <c r="L26" s="5">
        <f t="shared" si="48"/>
        <v>1</v>
      </c>
      <c r="M26" s="5">
        <f t="shared" si="48"/>
        <v>1</v>
      </c>
      <c r="N26" s="5">
        <f t="shared" si="48"/>
        <v>1</v>
      </c>
      <c r="O26" s="5">
        <f t="shared" si="48"/>
        <v>1</v>
      </c>
      <c r="P26" s="5">
        <f t="shared" si="48"/>
        <v>1</v>
      </c>
      <c r="Q26" s="5">
        <f t="shared" si="48"/>
        <v>1</v>
      </c>
      <c r="R26" s="5">
        <f t="shared" ref="R26:BB26" si="49">IF(R$21=1,IF(R5&lt;&gt;"",1,0),1)</f>
        <v>1</v>
      </c>
      <c r="S26" s="5">
        <f t="shared" si="49"/>
        <v>1</v>
      </c>
      <c r="T26" s="5">
        <f t="shared" si="49"/>
        <v>1</v>
      </c>
      <c r="U26" s="5">
        <f t="shared" si="49"/>
        <v>1</v>
      </c>
      <c r="V26" s="5">
        <f t="shared" si="49"/>
        <v>1</v>
      </c>
      <c r="W26" s="5">
        <f t="shared" si="49"/>
        <v>1</v>
      </c>
      <c r="X26" s="5">
        <f t="shared" si="49"/>
        <v>1</v>
      </c>
      <c r="Y26" s="5">
        <f t="shared" si="49"/>
        <v>1</v>
      </c>
      <c r="Z26" s="5">
        <f t="shared" si="49"/>
        <v>1</v>
      </c>
      <c r="AA26" s="5">
        <f t="shared" si="49"/>
        <v>1</v>
      </c>
      <c r="AB26" s="5">
        <f t="shared" si="49"/>
        <v>1</v>
      </c>
      <c r="AC26" s="5">
        <f t="shared" si="49"/>
        <v>1</v>
      </c>
      <c r="AD26" s="5">
        <f t="shared" si="49"/>
        <v>1</v>
      </c>
      <c r="AE26" s="5">
        <f t="shared" si="49"/>
        <v>1</v>
      </c>
      <c r="AF26" s="5">
        <f t="shared" si="49"/>
        <v>1</v>
      </c>
      <c r="AG26" s="5">
        <f t="shared" si="49"/>
        <v>1</v>
      </c>
      <c r="AH26" s="5">
        <f t="shared" si="49"/>
        <v>1</v>
      </c>
      <c r="AI26" s="5">
        <f t="shared" si="49"/>
        <v>1</v>
      </c>
      <c r="AJ26" s="5">
        <f t="shared" si="49"/>
        <v>1</v>
      </c>
      <c r="AK26" s="5">
        <f t="shared" si="49"/>
        <v>1</v>
      </c>
      <c r="AL26" s="5">
        <f t="shared" si="49"/>
        <v>1</v>
      </c>
      <c r="AM26" s="5">
        <f t="shared" si="49"/>
        <v>1</v>
      </c>
      <c r="AN26" s="5">
        <f t="shared" si="49"/>
        <v>1</v>
      </c>
      <c r="AO26" s="5">
        <f t="shared" si="49"/>
        <v>1</v>
      </c>
      <c r="AP26" s="5">
        <f t="shared" si="49"/>
        <v>1</v>
      </c>
      <c r="AQ26" s="5">
        <f t="shared" si="49"/>
        <v>1</v>
      </c>
      <c r="AR26" s="5">
        <f t="shared" si="49"/>
        <v>1</v>
      </c>
      <c r="AS26" s="5">
        <f t="shared" si="49"/>
        <v>1</v>
      </c>
      <c r="AT26" s="5">
        <f t="shared" si="49"/>
        <v>1</v>
      </c>
      <c r="AU26" s="5">
        <f t="shared" si="49"/>
        <v>1</v>
      </c>
      <c r="AV26" s="5">
        <f t="shared" si="49"/>
        <v>1</v>
      </c>
      <c r="AW26" s="5">
        <f t="shared" si="49"/>
        <v>1</v>
      </c>
      <c r="AX26" s="5">
        <f t="shared" si="49"/>
        <v>1</v>
      </c>
      <c r="AY26" s="5">
        <f t="shared" si="49"/>
        <v>1</v>
      </c>
      <c r="AZ26" s="5">
        <f t="shared" si="49"/>
        <v>1</v>
      </c>
      <c r="BA26" s="5">
        <f t="shared" si="49"/>
        <v>1</v>
      </c>
      <c r="BB26" s="5">
        <f t="shared" si="49"/>
        <v>1</v>
      </c>
    </row>
    <row r="27" spans="2:54" hidden="1" x14ac:dyDescent="0.2">
      <c r="D27" s="5">
        <f t="shared" si="43"/>
        <v>1</v>
      </c>
      <c r="E27" s="5">
        <f t="shared" si="43"/>
        <v>1</v>
      </c>
      <c r="F27" s="5">
        <f t="shared" ref="F27:Q27" si="50">IF(F$21=1,IF(F6&lt;&gt;"",1,0),1)</f>
        <v>1</v>
      </c>
      <c r="G27" s="5">
        <f t="shared" si="50"/>
        <v>1</v>
      </c>
      <c r="H27" s="5">
        <f t="shared" si="50"/>
        <v>1</v>
      </c>
      <c r="I27" s="5">
        <f t="shared" si="50"/>
        <v>1</v>
      </c>
      <c r="J27" s="5">
        <f t="shared" si="50"/>
        <v>1</v>
      </c>
      <c r="K27" s="5">
        <f t="shared" si="50"/>
        <v>1</v>
      </c>
      <c r="L27" s="5">
        <f t="shared" si="50"/>
        <v>1</v>
      </c>
      <c r="M27" s="5">
        <f t="shared" si="50"/>
        <v>1</v>
      </c>
      <c r="N27" s="5">
        <f t="shared" si="50"/>
        <v>1</v>
      </c>
      <c r="O27" s="5">
        <f t="shared" si="50"/>
        <v>1</v>
      </c>
      <c r="P27" s="5">
        <f t="shared" si="50"/>
        <v>1</v>
      </c>
      <c r="Q27" s="5">
        <f t="shared" si="50"/>
        <v>1</v>
      </c>
      <c r="R27" s="5">
        <f t="shared" ref="R27:BB27" si="51">IF(R$21=1,IF(R6&lt;&gt;"",1,0),1)</f>
        <v>1</v>
      </c>
      <c r="S27" s="5">
        <f t="shared" si="51"/>
        <v>1</v>
      </c>
      <c r="T27" s="5">
        <f t="shared" si="51"/>
        <v>0</v>
      </c>
      <c r="U27" s="5">
        <f t="shared" si="51"/>
        <v>1</v>
      </c>
      <c r="V27" s="5">
        <f t="shared" si="51"/>
        <v>1</v>
      </c>
      <c r="W27" s="5">
        <f t="shared" si="51"/>
        <v>1</v>
      </c>
      <c r="X27" s="5">
        <f t="shared" si="51"/>
        <v>1</v>
      </c>
      <c r="Y27" s="5">
        <f t="shared" si="51"/>
        <v>1</v>
      </c>
      <c r="Z27" s="5">
        <f t="shared" si="51"/>
        <v>1</v>
      </c>
      <c r="AA27" s="5">
        <f t="shared" si="51"/>
        <v>1</v>
      </c>
      <c r="AB27" s="5">
        <f t="shared" si="51"/>
        <v>1</v>
      </c>
      <c r="AC27" s="5">
        <f t="shared" si="51"/>
        <v>1</v>
      </c>
      <c r="AD27" s="5">
        <f t="shared" si="51"/>
        <v>1</v>
      </c>
      <c r="AE27" s="5">
        <f t="shared" si="51"/>
        <v>1</v>
      </c>
      <c r="AF27" s="5">
        <f t="shared" si="51"/>
        <v>1</v>
      </c>
      <c r="AG27" s="5">
        <f t="shared" si="51"/>
        <v>1</v>
      </c>
      <c r="AH27" s="5">
        <f t="shared" si="51"/>
        <v>1</v>
      </c>
      <c r="AI27" s="5">
        <f t="shared" si="51"/>
        <v>1</v>
      </c>
      <c r="AJ27" s="5">
        <f t="shared" si="51"/>
        <v>1</v>
      </c>
      <c r="AK27" s="5">
        <f t="shared" si="51"/>
        <v>1</v>
      </c>
      <c r="AL27" s="5">
        <f t="shared" si="51"/>
        <v>1</v>
      </c>
      <c r="AM27" s="5">
        <f t="shared" si="51"/>
        <v>1</v>
      </c>
      <c r="AN27" s="5">
        <f t="shared" si="51"/>
        <v>1</v>
      </c>
      <c r="AO27" s="5">
        <f t="shared" si="51"/>
        <v>1</v>
      </c>
      <c r="AP27" s="5">
        <f t="shared" si="51"/>
        <v>1</v>
      </c>
      <c r="AQ27" s="5">
        <f t="shared" si="51"/>
        <v>1</v>
      </c>
      <c r="AR27" s="5">
        <f t="shared" si="51"/>
        <v>1</v>
      </c>
      <c r="AS27" s="5">
        <f t="shared" si="51"/>
        <v>1</v>
      </c>
      <c r="AT27" s="5">
        <f t="shared" si="51"/>
        <v>1</v>
      </c>
      <c r="AU27" s="5">
        <f t="shared" si="51"/>
        <v>1</v>
      </c>
      <c r="AV27" s="5">
        <f t="shared" si="51"/>
        <v>1</v>
      </c>
      <c r="AW27" s="5">
        <f t="shared" si="51"/>
        <v>1</v>
      </c>
      <c r="AX27" s="5">
        <f t="shared" si="51"/>
        <v>1</v>
      </c>
      <c r="AY27" s="5">
        <f t="shared" si="51"/>
        <v>1</v>
      </c>
      <c r="AZ27" s="5">
        <f t="shared" si="51"/>
        <v>1</v>
      </c>
      <c r="BA27" s="5">
        <f t="shared" si="51"/>
        <v>1</v>
      </c>
      <c r="BB27" s="5">
        <f t="shared" si="51"/>
        <v>1</v>
      </c>
    </row>
    <row r="28" spans="2:54" hidden="1" x14ac:dyDescent="0.2">
      <c r="D28" s="5">
        <f t="shared" si="43"/>
        <v>1</v>
      </c>
      <c r="E28" s="5">
        <f t="shared" si="43"/>
        <v>1</v>
      </c>
      <c r="F28" s="5">
        <f t="shared" ref="F28:Q28" si="52">IF(F$21=1,IF(F7&lt;&gt;"",1,0),1)</f>
        <v>1</v>
      </c>
      <c r="G28" s="5">
        <f t="shared" si="52"/>
        <v>1</v>
      </c>
      <c r="H28" s="5">
        <f t="shared" si="52"/>
        <v>1</v>
      </c>
      <c r="I28" s="5">
        <f t="shared" si="52"/>
        <v>1</v>
      </c>
      <c r="J28" s="5">
        <f t="shared" si="52"/>
        <v>1</v>
      </c>
      <c r="K28" s="5">
        <f t="shared" si="52"/>
        <v>1</v>
      </c>
      <c r="L28" s="5">
        <f t="shared" si="52"/>
        <v>1</v>
      </c>
      <c r="M28" s="5">
        <f t="shared" si="52"/>
        <v>1</v>
      </c>
      <c r="N28" s="5">
        <f t="shared" si="52"/>
        <v>1</v>
      </c>
      <c r="O28" s="5">
        <f t="shared" si="52"/>
        <v>1</v>
      </c>
      <c r="P28" s="5">
        <f t="shared" si="52"/>
        <v>1</v>
      </c>
      <c r="Q28" s="5">
        <f t="shared" si="52"/>
        <v>1</v>
      </c>
      <c r="R28" s="5">
        <f t="shared" ref="R28:BB28" si="53">IF(R$21=1,IF(R7&lt;&gt;"",1,0),1)</f>
        <v>1</v>
      </c>
      <c r="S28" s="5">
        <f t="shared" si="53"/>
        <v>1</v>
      </c>
      <c r="T28" s="5">
        <f t="shared" si="53"/>
        <v>0</v>
      </c>
      <c r="U28" s="5">
        <f t="shared" si="53"/>
        <v>1</v>
      </c>
      <c r="V28" s="5">
        <f t="shared" si="53"/>
        <v>1</v>
      </c>
      <c r="W28" s="5">
        <f t="shared" si="53"/>
        <v>1</v>
      </c>
      <c r="X28" s="5">
        <f t="shared" si="53"/>
        <v>1</v>
      </c>
      <c r="Y28" s="5">
        <f t="shared" si="53"/>
        <v>1</v>
      </c>
      <c r="Z28" s="5">
        <f t="shared" si="53"/>
        <v>1</v>
      </c>
      <c r="AA28" s="5">
        <f t="shared" si="53"/>
        <v>1</v>
      </c>
      <c r="AB28" s="5">
        <f t="shared" si="53"/>
        <v>1</v>
      </c>
      <c r="AC28" s="5">
        <f t="shared" si="53"/>
        <v>1</v>
      </c>
      <c r="AD28" s="5">
        <f t="shared" si="53"/>
        <v>1</v>
      </c>
      <c r="AE28" s="5">
        <f t="shared" si="53"/>
        <v>1</v>
      </c>
      <c r="AF28" s="5">
        <f t="shared" si="53"/>
        <v>1</v>
      </c>
      <c r="AG28" s="5">
        <f t="shared" si="53"/>
        <v>1</v>
      </c>
      <c r="AH28" s="5">
        <f t="shared" si="53"/>
        <v>1</v>
      </c>
      <c r="AI28" s="5">
        <f t="shared" si="53"/>
        <v>1</v>
      </c>
      <c r="AJ28" s="5">
        <f t="shared" si="53"/>
        <v>1</v>
      </c>
      <c r="AK28" s="5">
        <f t="shared" si="53"/>
        <v>1</v>
      </c>
      <c r="AL28" s="5">
        <f t="shared" si="53"/>
        <v>1</v>
      </c>
      <c r="AM28" s="5">
        <f t="shared" si="53"/>
        <v>1</v>
      </c>
      <c r="AN28" s="5">
        <f t="shared" si="53"/>
        <v>1</v>
      </c>
      <c r="AO28" s="5">
        <f t="shared" si="53"/>
        <v>1</v>
      </c>
      <c r="AP28" s="5">
        <f t="shared" si="53"/>
        <v>1</v>
      </c>
      <c r="AQ28" s="5">
        <f t="shared" si="53"/>
        <v>1</v>
      </c>
      <c r="AR28" s="5">
        <f t="shared" si="53"/>
        <v>1</v>
      </c>
      <c r="AS28" s="5">
        <f t="shared" si="53"/>
        <v>1</v>
      </c>
      <c r="AT28" s="5">
        <f t="shared" si="53"/>
        <v>1</v>
      </c>
      <c r="AU28" s="5">
        <f t="shared" si="53"/>
        <v>1</v>
      </c>
      <c r="AV28" s="5">
        <f t="shared" si="53"/>
        <v>1</v>
      </c>
      <c r="AW28" s="5">
        <f t="shared" si="53"/>
        <v>1</v>
      </c>
      <c r="AX28" s="5">
        <f t="shared" si="53"/>
        <v>1</v>
      </c>
      <c r="AY28" s="5">
        <f t="shared" si="53"/>
        <v>1</v>
      </c>
      <c r="AZ28" s="5">
        <f t="shared" si="53"/>
        <v>1</v>
      </c>
      <c r="BA28" s="5">
        <f t="shared" si="53"/>
        <v>1</v>
      </c>
      <c r="BB28" s="5">
        <f t="shared" si="53"/>
        <v>1</v>
      </c>
    </row>
    <row r="29" spans="2:54" hidden="1" x14ac:dyDescent="0.2">
      <c r="D29" s="5">
        <f t="shared" si="43"/>
        <v>1</v>
      </c>
      <c r="E29" s="5">
        <f t="shared" si="43"/>
        <v>1</v>
      </c>
      <c r="F29" s="5">
        <f t="shared" ref="F29:Q29" si="54">IF(F$21=1,IF(F8&lt;&gt;"",1,0),1)</f>
        <v>1</v>
      </c>
      <c r="G29" s="5">
        <f t="shared" si="54"/>
        <v>1</v>
      </c>
      <c r="H29" s="5">
        <f t="shared" si="54"/>
        <v>1</v>
      </c>
      <c r="I29" s="5">
        <f t="shared" si="54"/>
        <v>1</v>
      </c>
      <c r="J29" s="5">
        <f t="shared" si="54"/>
        <v>1</v>
      </c>
      <c r="K29" s="5">
        <f t="shared" si="54"/>
        <v>1</v>
      </c>
      <c r="L29" s="5">
        <f t="shared" si="54"/>
        <v>1</v>
      </c>
      <c r="M29" s="5">
        <f t="shared" si="54"/>
        <v>1</v>
      </c>
      <c r="N29" s="5">
        <f t="shared" si="54"/>
        <v>1</v>
      </c>
      <c r="O29" s="5">
        <f t="shared" si="54"/>
        <v>1</v>
      </c>
      <c r="P29" s="5">
        <f t="shared" si="54"/>
        <v>1</v>
      </c>
      <c r="Q29" s="5">
        <f t="shared" si="54"/>
        <v>1</v>
      </c>
      <c r="R29" s="5">
        <f t="shared" ref="R29:BB29" si="55">IF(R$21=1,IF(R8&lt;&gt;"",1,0),1)</f>
        <v>1</v>
      </c>
      <c r="S29" s="5">
        <f t="shared" si="55"/>
        <v>1</v>
      </c>
      <c r="T29" s="5">
        <f t="shared" si="55"/>
        <v>0</v>
      </c>
      <c r="U29" s="5">
        <f t="shared" si="55"/>
        <v>1</v>
      </c>
      <c r="V29" s="5">
        <f t="shared" si="55"/>
        <v>1</v>
      </c>
      <c r="W29" s="5">
        <f t="shared" si="55"/>
        <v>1</v>
      </c>
      <c r="X29" s="5">
        <f t="shared" si="55"/>
        <v>1</v>
      </c>
      <c r="Y29" s="5">
        <f t="shared" si="55"/>
        <v>1</v>
      </c>
      <c r="Z29" s="5">
        <f t="shared" si="55"/>
        <v>1</v>
      </c>
      <c r="AA29" s="5">
        <f t="shared" si="55"/>
        <v>1</v>
      </c>
      <c r="AB29" s="5">
        <f t="shared" si="55"/>
        <v>1</v>
      </c>
      <c r="AC29" s="5">
        <f t="shared" si="55"/>
        <v>1</v>
      </c>
      <c r="AD29" s="5">
        <f t="shared" si="55"/>
        <v>1</v>
      </c>
      <c r="AE29" s="5">
        <f t="shared" si="55"/>
        <v>1</v>
      </c>
      <c r="AF29" s="5">
        <f t="shared" si="55"/>
        <v>1</v>
      </c>
      <c r="AG29" s="5">
        <f t="shared" si="55"/>
        <v>1</v>
      </c>
      <c r="AH29" s="5">
        <f t="shared" si="55"/>
        <v>1</v>
      </c>
      <c r="AI29" s="5">
        <f t="shared" si="55"/>
        <v>1</v>
      </c>
      <c r="AJ29" s="5">
        <f t="shared" si="55"/>
        <v>1</v>
      </c>
      <c r="AK29" s="5">
        <f t="shared" si="55"/>
        <v>1</v>
      </c>
      <c r="AL29" s="5">
        <f t="shared" si="55"/>
        <v>1</v>
      </c>
      <c r="AM29" s="5">
        <f t="shared" si="55"/>
        <v>1</v>
      </c>
      <c r="AN29" s="5">
        <f t="shared" si="55"/>
        <v>1</v>
      </c>
      <c r="AO29" s="5">
        <f t="shared" si="55"/>
        <v>1</v>
      </c>
      <c r="AP29" s="5">
        <f t="shared" si="55"/>
        <v>1</v>
      </c>
      <c r="AQ29" s="5">
        <f t="shared" si="55"/>
        <v>1</v>
      </c>
      <c r="AR29" s="5">
        <f t="shared" si="55"/>
        <v>1</v>
      </c>
      <c r="AS29" s="5">
        <f t="shared" si="55"/>
        <v>1</v>
      </c>
      <c r="AT29" s="5">
        <f t="shared" si="55"/>
        <v>1</v>
      </c>
      <c r="AU29" s="5">
        <f t="shared" si="55"/>
        <v>1</v>
      </c>
      <c r="AV29" s="5">
        <f t="shared" si="55"/>
        <v>1</v>
      </c>
      <c r="AW29" s="5">
        <f t="shared" si="55"/>
        <v>1</v>
      </c>
      <c r="AX29" s="5">
        <f t="shared" si="55"/>
        <v>1</v>
      </c>
      <c r="AY29" s="5">
        <f t="shared" si="55"/>
        <v>1</v>
      </c>
      <c r="AZ29" s="5">
        <f t="shared" si="55"/>
        <v>1</v>
      </c>
      <c r="BA29" s="5">
        <f t="shared" si="55"/>
        <v>1</v>
      </c>
      <c r="BB29" s="5">
        <f t="shared" si="55"/>
        <v>1</v>
      </c>
    </row>
    <row r="30" spans="2:54" hidden="1" x14ac:dyDescent="0.2">
      <c r="D30" s="5">
        <f t="shared" si="43"/>
        <v>1</v>
      </c>
      <c r="E30" s="5">
        <f t="shared" si="43"/>
        <v>1</v>
      </c>
      <c r="F30" s="5">
        <f t="shared" ref="F30:Q30" si="56">IF(F$21=1,IF(F9&lt;&gt;"",1,0),1)</f>
        <v>1</v>
      </c>
      <c r="G30" s="5">
        <f t="shared" si="56"/>
        <v>1</v>
      </c>
      <c r="H30" s="5">
        <f t="shared" si="56"/>
        <v>1</v>
      </c>
      <c r="I30" s="5">
        <f t="shared" si="56"/>
        <v>1</v>
      </c>
      <c r="J30" s="5">
        <f t="shared" si="56"/>
        <v>1</v>
      </c>
      <c r="K30" s="5">
        <f t="shared" si="56"/>
        <v>1</v>
      </c>
      <c r="L30" s="5">
        <f t="shared" si="56"/>
        <v>1</v>
      </c>
      <c r="M30" s="5">
        <f t="shared" si="56"/>
        <v>1</v>
      </c>
      <c r="N30" s="5">
        <f t="shared" si="56"/>
        <v>1</v>
      </c>
      <c r="O30" s="5">
        <f t="shared" si="56"/>
        <v>1</v>
      </c>
      <c r="P30" s="5">
        <f t="shared" si="56"/>
        <v>1</v>
      </c>
      <c r="Q30" s="5">
        <f t="shared" si="56"/>
        <v>1</v>
      </c>
      <c r="R30" s="5">
        <f t="shared" ref="R30:BB30" si="57">IF(R$21=1,IF(R9&lt;&gt;"",1,0),1)</f>
        <v>1</v>
      </c>
      <c r="S30" s="5">
        <f t="shared" si="57"/>
        <v>1</v>
      </c>
      <c r="T30" s="5">
        <f t="shared" si="57"/>
        <v>0</v>
      </c>
      <c r="U30" s="5">
        <f t="shared" si="57"/>
        <v>1</v>
      </c>
      <c r="V30" s="5">
        <f t="shared" si="57"/>
        <v>1</v>
      </c>
      <c r="W30" s="5">
        <f t="shared" si="57"/>
        <v>1</v>
      </c>
      <c r="X30" s="5">
        <f t="shared" si="57"/>
        <v>1</v>
      </c>
      <c r="Y30" s="5">
        <f t="shared" si="57"/>
        <v>1</v>
      </c>
      <c r="Z30" s="5">
        <f t="shared" si="57"/>
        <v>1</v>
      </c>
      <c r="AA30" s="5">
        <f t="shared" si="57"/>
        <v>1</v>
      </c>
      <c r="AB30" s="5">
        <f t="shared" si="57"/>
        <v>1</v>
      </c>
      <c r="AC30" s="5">
        <f t="shared" si="57"/>
        <v>1</v>
      </c>
      <c r="AD30" s="5">
        <f t="shared" si="57"/>
        <v>1</v>
      </c>
      <c r="AE30" s="5">
        <f t="shared" si="57"/>
        <v>1</v>
      </c>
      <c r="AF30" s="5">
        <f t="shared" si="57"/>
        <v>1</v>
      </c>
      <c r="AG30" s="5">
        <f t="shared" si="57"/>
        <v>1</v>
      </c>
      <c r="AH30" s="5">
        <f t="shared" si="57"/>
        <v>1</v>
      </c>
      <c r="AI30" s="5">
        <f t="shared" si="57"/>
        <v>1</v>
      </c>
      <c r="AJ30" s="5">
        <f t="shared" si="57"/>
        <v>1</v>
      </c>
      <c r="AK30" s="5">
        <f t="shared" si="57"/>
        <v>1</v>
      </c>
      <c r="AL30" s="5">
        <f t="shared" si="57"/>
        <v>1</v>
      </c>
      <c r="AM30" s="5">
        <f t="shared" si="57"/>
        <v>1</v>
      </c>
      <c r="AN30" s="5">
        <f t="shared" si="57"/>
        <v>1</v>
      </c>
      <c r="AO30" s="5">
        <f t="shared" si="57"/>
        <v>1</v>
      </c>
      <c r="AP30" s="5">
        <f t="shared" si="57"/>
        <v>1</v>
      </c>
      <c r="AQ30" s="5">
        <f t="shared" si="57"/>
        <v>1</v>
      </c>
      <c r="AR30" s="5">
        <f t="shared" si="57"/>
        <v>1</v>
      </c>
      <c r="AS30" s="5">
        <f t="shared" si="57"/>
        <v>1</v>
      </c>
      <c r="AT30" s="5">
        <f t="shared" si="57"/>
        <v>1</v>
      </c>
      <c r="AU30" s="5">
        <f t="shared" si="57"/>
        <v>1</v>
      </c>
      <c r="AV30" s="5">
        <f t="shared" si="57"/>
        <v>1</v>
      </c>
      <c r="AW30" s="5">
        <f t="shared" si="57"/>
        <v>1</v>
      </c>
      <c r="AX30" s="5">
        <f t="shared" si="57"/>
        <v>1</v>
      </c>
      <c r="AY30" s="5">
        <f t="shared" si="57"/>
        <v>1</v>
      </c>
      <c r="AZ30" s="5">
        <f t="shared" si="57"/>
        <v>1</v>
      </c>
      <c r="BA30" s="5">
        <f t="shared" si="57"/>
        <v>1</v>
      </c>
      <c r="BB30" s="5">
        <f t="shared" si="57"/>
        <v>1</v>
      </c>
    </row>
    <row r="31" spans="2:54" hidden="1" x14ac:dyDescent="0.2">
      <c r="D31" s="5">
        <f t="shared" si="43"/>
        <v>1</v>
      </c>
      <c r="E31" s="5">
        <f t="shared" si="43"/>
        <v>1</v>
      </c>
      <c r="F31" s="5">
        <f t="shared" ref="F31:Q31" si="58">IF(F$21=1,IF(F10&lt;&gt;"",1,0),1)</f>
        <v>1</v>
      </c>
      <c r="G31" s="5">
        <f t="shared" si="58"/>
        <v>1</v>
      </c>
      <c r="H31" s="5">
        <f t="shared" si="58"/>
        <v>1</v>
      </c>
      <c r="I31" s="5">
        <f t="shared" si="58"/>
        <v>1</v>
      </c>
      <c r="J31" s="5">
        <f t="shared" si="58"/>
        <v>1</v>
      </c>
      <c r="K31" s="5">
        <f t="shared" si="58"/>
        <v>1</v>
      </c>
      <c r="L31" s="5">
        <f t="shared" si="58"/>
        <v>1</v>
      </c>
      <c r="M31" s="5">
        <f t="shared" si="58"/>
        <v>1</v>
      </c>
      <c r="N31" s="5">
        <f t="shared" si="58"/>
        <v>1</v>
      </c>
      <c r="O31" s="5">
        <f t="shared" si="58"/>
        <v>1</v>
      </c>
      <c r="P31" s="5">
        <f t="shared" si="58"/>
        <v>1</v>
      </c>
      <c r="Q31" s="5">
        <f t="shared" si="58"/>
        <v>1</v>
      </c>
      <c r="R31" s="5">
        <f t="shared" ref="R31:BB31" si="59">IF(R$21=1,IF(R10&lt;&gt;"",1,0),1)</f>
        <v>1</v>
      </c>
      <c r="S31" s="5">
        <f t="shared" si="59"/>
        <v>1</v>
      </c>
      <c r="T31" s="5">
        <f t="shared" si="59"/>
        <v>0</v>
      </c>
      <c r="U31" s="5">
        <f t="shared" si="59"/>
        <v>1</v>
      </c>
      <c r="V31" s="5">
        <f t="shared" si="59"/>
        <v>1</v>
      </c>
      <c r="W31" s="5">
        <f t="shared" si="59"/>
        <v>1</v>
      </c>
      <c r="X31" s="5">
        <f t="shared" si="59"/>
        <v>1</v>
      </c>
      <c r="Y31" s="5">
        <f t="shared" si="59"/>
        <v>1</v>
      </c>
      <c r="Z31" s="5">
        <f t="shared" si="59"/>
        <v>1</v>
      </c>
      <c r="AA31" s="5">
        <f t="shared" si="59"/>
        <v>1</v>
      </c>
      <c r="AB31" s="5">
        <f t="shared" si="59"/>
        <v>1</v>
      </c>
      <c r="AC31" s="5">
        <f t="shared" si="59"/>
        <v>1</v>
      </c>
      <c r="AD31" s="5">
        <f t="shared" si="59"/>
        <v>1</v>
      </c>
      <c r="AE31" s="5">
        <f t="shared" si="59"/>
        <v>1</v>
      </c>
      <c r="AF31" s="5">
        <f t="shared" si="59"/>
        <v>1</v>
      </c>
      <c r="AG31" s="5">
        <f t="shared" si="59"/>
        <v>1</v>
      </c>
      <c r="AH31" s="5">
        <f t="shared" si="59"/>
        <v>1</v>
      </c>
      <c r="AI31" s="5">
        <f t="shared" si="59"/>
        <v>1</v>
      </c>
      <c r="AJ31" s="5">
        <f t="shared" si="59"/>
        <v>1</v>
      </c>
      <c r="AK31" s="5">
        <f t="shared" si="59"/>
        <v>1</v>
      </c>
      <c r="AL31" s="5">
        <f t="shared" si="59"/>
        <v>1</v>
      </c>
      <c r="AM31" s="5">
        <f t="shared" si="59"/>
        <v>1</v>
      </c>
      <c r="AN31" s="5">
        <f t="shared" si="59"/>
        <v>1</v>
      </c>
      <c r="AO31" s="5">
        <f t="shared" si="59"/>
        <v>1</v>
      </c>
      <c r="AP31" s="5">
        <f t="shared" si="59"/>
        <v>1</v>
      </c>
      <c r="AQ31" s="5">
        <f t="shared" si="59"/>
        <v>1</v>
      </c>
      <c r="AR31" s="5">
        <f t="shared" si="59"/>
        <v>1</v>
      </c>
      <c r="AS31" s="5">
        <f t="shared" si="59"/>
        <v>1</v>
      </c>
      <c r="AT31" s="5">
        <f t="shared" si="59"/>
        <v>1</v>
      </c>
      <c r="AU31" s="5">
        <f t="shared" si="59"/>
        <v>1</v>
      </c>
      <c r="AV31" s="5">
        <f t="shared" si="59"/>
        <v>1</v>
      </c>
      <c r="AW31" s="5">
        <f t="shared" si="59"/>
        <v>1</v>
      </c>
      <c r="AX31" s="5">
        <f t="shared" si="59"/>
        <v>1</v>
      </c>
      <c r="AY31" s="5">
        <f t="shared" si="59"/>
        <v>1</v>
      </c>
      <c r="AZ31" s="5">
        <f t="shared" si="59"/>
        <v>1</v>
      </c>
      <c r="BA31" s="5">
        <f t="shared" si="59"/>
        <v>1</v>
      </c>
      <c r="BB31" s="5">
        <f t="shared" si="59"/>
        <v>1</v>
      </c>
    </row>
    <row r="32" spans="2:54" hidden="1" x14ac:dyDescent="0.2">
      <c r="D32" s="5">
        <f t="shared" si="43"/>
        <v>1</v>
      </c>
      <c r="E32" s="5">
        <f t="shared" si="43"/>
        <v>1</v>
      </c>
      <c r="F32" s="5">
        <f t="shared" ref="F32:Q32" si="60">IF(F$21=1,IF(F11&lt;&gt;"",1,0),1)</f>
        <v>1</v>
      </c>
      <c r="G32" s="5">
        <f t="shared" si="60"/>
        <v>1</v>
      </c>
      <c r="H32" s="5">
        <f t="shared" si="60"/>
        <v>1</v>
      </c>
      <c r="I32" s="5">
        <f t="shared" si="60"/>
        <v>1</v>
      </c>
      <c r="J32" s="5">
        <f t="shared" si="60"/>
        <v>1</v>
      </c>
      <c r="K32" s="5">
        <f t="shared" si="60"/>
        <v>1</v>
      </c>
      <c r="L32" s="5">
        <f t="shared" si="60"/>
        <v>1</v>
      </c>
      <c r="M32" s="5">
        <f t="shared" si="60"/>
        <v>1</v>
      </c>
      <c r="N32" s="5">
        <f t="shared" si="60"/>
        <v>1</v>
      </c>
      <c r="O32" s="5">
        <f t="shared" si="60"/>
        <v>1</v>
      </c>
      <c r="P32" s="5">
        <f t="shared" si="60"/>
        <v>1</v>
      </c>
      <c r="Q32" s="5">
        <f t="shared" si="60"/>
        <v>1</v>
      </c>
      <c r="R32" s="5">
        <f t="shared" ref="R32:BB32" si="61">IF(R$21=1,IF(R11&lt;&gt;"",1,0),1)</f>
        <v>1</v>
      </c>
      <c r="S32" s="5">
        <f t="shared" si="61"/>
        <v>1</v>
      </c>
      <c r="T32" s="5">
        <f t="shared" si="61"/>
        <v>0</v>
      </c>
      <c r="U32" s="5">
        <f t="shared" si="61"/>
        <v>1</v>
      </c>
      <c r="V32" s="5">
        <f t="shared" si="61"/>
        <v>1</v>
      </c>
      <c r="W32" s="5">
        <f t="shared" si="61"/>
        <v>1</v>
      </c>
      <c r="X32" s="5">
        <f t="shared" si="61"/>
        <v>1</v>
      </c>
      <c r="Y32" s="5">
        <f t="shared" si="61"/>
        <v>1</v>
      </c>
      <c r="Z32" s="5">
        <f t="shared" si="61"/>
        <v>1</v>
      </c>
      <c r="AA32" s="5">
        <f t="shared" si="61"/>
        <v>1</v>
      </c>
      <c r="AB32" s="5">
        <f t="shared" si="61"/>
        <v>1</v>
      </c>
      <c r="AC32" s="5">
        <f t="shared" si="61"/>
        <v>1</v>
      </c>
      <c r="AD32" s="5">
        <f t="shared" si="61"/>
        <v>1</v>
      </c>
      <c r="AE32" s="5">
        <f t="shared" si="61"/>
        <v>1</v>
      </c>
      <c r="AF32" s="5">
        <f t="shared" si="61"/>
        <v>1</v>
      </c>
      <c r="AG32" s="5">
        <f t="shared" si="61"/>
        <v>1</v>
      </c>
      <c r="AH32" s="5">
        <f t="shared" si="61"/>
        <v>1</v>
      </c>
      <c r="AI32" s="5">
        <f t="shared" si="61"/>
        <v>1</v>
      </c>
      <c r="AJ32" s="5">
        <f t="shared" si="61"/>
        <v>1</v>
      </c>
      <c r="AK32" s="5">
        <f t="shared" si="61"/>
        <v>1</v>
      </c>
      <c r="AL32" s="5">
        <f t="shared" si="61"/>
        <v>1</v>
      </c>
      <c r="AM32" s="5">
        <f t="shared" si="61"/>
        <v>1</v>
      </c>
      <c r="AN32" s="5">
        <f t="shared" si="61"/>
        <v>1</v>
      </c>
      <c r="AO32" s="5">
        <f t="shared" si="61"/>
        <v>1</v>
      </c>
      <c r="AP32" s="5">
        <f t="shared" si="61"/>
        <v>1</v>
      </c>
      <c r="AQ32" s="5">
        <f t="shared" si="61"/>
        <v>1</v>
      </c>
      <c r="AR32" s="5">
        <f t="shared" si="61"/>
        <v>1</v>
      </c>
      <c r="AS32" s="5">
        <f t="shared" si="61"/>
        <v>1</v>
      </c>
      <c r="AT32" s="5">
        <f t="shared" si="61"/>
        <v>1</v>
      </c>
      <c r="AU32" s="5">
        <f t="shared" si="61"/>
        <v>1</v>
      </c>
      <c r="AV32" s="5">
        <f t="shared" si="61"/>
        <v>1</v>
      </c>
      <c r="AW32" s="5">
        <f t="shared" si="61"/>
        <v>1</v>
      </c>
      <c r="AX32" s="5">
        <f t="shared" si="61"/>
        <v>1</v>
      </c>
      <c r="AY32" s="5">
        <f t="shared" si="61"/>
        <v>1</v>
      </c>
      <c r="AZ32" s="5">
        <f t="shared" si="61"/>
        <v>1</v>
      </c>
      <c r="BA32" s="5">
        <f t="shared" si="61"/>
        <v>1</v>
      </c>
      <c r="BB32" s="5">
        <f t="shared" si="61"/>
        <v>1</v>
      </c>
    </row>
    <row r="33" spans="2:54" hidden="1" x14ac:dyDescent="0.2">
      <c r="D33" s="5">
        <f t="shared" si="43"/>
        <v>1</v>
      </c>
      <c r="E33" s="5">
        <f t="shared" si="43"/>
        <v>1</v>
      </c>
      <c r="F33" s="5">
        <f t="shared" ref="F33:Q33" si="62">IF(F$21=1,IF(F12&lt;&gt;"",1,0),1)</f>
        <v>1</v>
      </c>
      <c r="G33" s="5">
        <f t="shared" si="62"/>
        <v>1</v>
      </c>
      <c r="H33" s="5">
        <f t="shared" si="62"/>
        <v>1</v>
      </c>
      <c r="I33" s="5">
        <f t="shared" si="62"/>
        <v>1</v>
      </c>
      <c r="J33" s="5">
        <f t="shared" si="62"/>
        <v>1</v>
      </c>
      <c r="K33" s="5">
        <f t="shared" si="62"/>
        <v>1</v>
      </c>
      <c r="L33" s="5">
        <f t="shared" si="62"/>
        <v>1</v>
      </c>
      <c r="M33" s="5">
        <f t="shared" si="62"/>
        <v>1</v>
      </c>
      <c r="N33" s="5">
        <f t="shared" si="62"/>
        <v>1</v>
      </c>
      <c r="O33" s="5">
        <f t="shared" si="62"/>
        <v>1</v>
      </c>
      <c r="P33" s="5">
        <f t="shared" si="62"/>
        <v>1</v>
      </c>
      <c r="Q33" s="5">
        <f t="shared" si="62"/>
        <v>1</v>
      </c>
      <c r="R33" s="5">
        <f t="shared" ref="R33:BB33" si="63">IF(R$21=1,IF(R12&lt;&gt;"",1,0),1)</f>
        <v>1</v>
      </c>
      <c r="S33" s="5">
        <f t="shared" si="63"/>
        <v>1</v>
      </c>
      <c r="T33" s="5">
        <f t="shared" si="63"/>
        <v>0</v>
      </c>
      <c r="U33" s="5">
        <f t="shared" si="63"/>
        <v>1</v>
      </c>
      <c r="V33" s="5">
        <f t="shared" si="63"/>
        <v>1</v>
      </c>
      <c r="W33" s="5">
        <f t="shared" si="63"/>
        <v>1</v>
      </c>
      <c r="X33" s="5">
        <f t="shared" si="63"/>
        <v>1</v>
      </c>
      <c r="Y33" s="5">
        <f t="shared" si="63"/>
        <v>1</v>
      </c>
      <c r="Z33" s="5">
        <f t="shared" si="63"/>
        <v>1</v>
      </c>
      <c r="AA33" s="5">
        <f t="shared" si="63"/>
        <v>1</v>
      </c>
      <c r="AB33" s="5">
        <f t="shared" si="63"/>
        <v>1</v>
      </c>
      <c r="AC33" s="5">
        <f t="shared" si="63"/>
        <v>1</v>
      </c>
      <c r="AD33" s="5">
        <f t="shared" si="63"/>
        <v>1</v>
      </c>
      <c r="AE33" s="5">
        <f t="shared" si="63"/>
        <v>1</v>
      </c>
      <c r="AF33" s="5">
        <f t="shared" si="63"/>
        <v>1</v>
      </c>
      <c r="AG33" s="5">
        <f t="shared" si="63"/>
        <v>1</v>
      </c>
      <c r="AH33" s="5">
        <f t="shared" si="63"/>
        <v>1</v>
      </c>
      <c r="AI33" s="5">
        <f t="shared" si="63"/>
        <v>1</v>
      </c>
      <c r="AJ33" s="5">
        <f t="shared" si="63"/>
        <v>1</v>
      </c>
      <c r="AK33" s="5">
        <f t="shared" si="63"/>
        <v>1</v>
      </c>
      <c r="AL33" s="5">
        <f t="shared" si="63"/>
        <v>1</v>
      </c>
      <c r="AM33" s="5">
        <f t="shared" si="63"/>
        <v>1</v>
      </c>
      <c r="AN33" s="5">
        <f t="shared" si="63"/>
        <v>1</v>
      </c>
      <c r="AO33" s="5">
        <f t="shared" si="63"/>
        <v>1</v>
      </c>
      <c r="AP33" s="5">
        <f t="shared" si="63"/>
        <v>1</v>
      </c>
      <c r="AQ33" s="5">
        <f t="shared" si="63"/>
        <v>1</v>
      </c>
      <c r="AR33" s="5">
        <f t="shared" si="63"/>
        <v>1</v>
      </c>
      <c r="AS33" s="5">
        <f t="shared" si="63"/>
        <v>1</v>
      </c>
      <c r="AT33" s="5">
        <f t="shared" si="63"/>
        <v>1</v>
      </c>
      <c r="AU33" s="5">
        <f t="shared" si="63"/>
        <v>1</v>
      </c>
      <c r="AV33" s="5">
        <f t="shared" si="63"/>
        <v>1</v>
      </c>
      <c r="AW33" s="5">
        <f t="shared" si="63"/>
        <v>1</v>
      </c>
      <c r="AX33" s="5">
        <f t="shared" si="63"/>
        <v>1</v>
      </c>
      <c r="AY33" s="5">
        <f t="shared" si="63"/>
        <v>1</v>
      </c>
      <c r="AZ33" s="5">
        <f t="shared" si="63"/>
        <v>1</v>
      </c>
      <c r="BA33" s="5">
        <f t="shared" si="63"/>
        <v>1</v>
      </c>
      <c r="BB33" s="5">
        <f t="shared" si="63"/>
        <v>1</v>
      </c>
    </row>
    <row r="34" spans="2:54" hidden="1" x14ac:dyDescent="0.2">
      <c r="D34" s="5">
        <f t="shared" si="43"/>
        <v>1</v>
      </c>
      <c r="E34" s="5">
        <f t="shared" si="43"/>
        <v>1</v>
      </c>
      <c r="F34" s="5">
        <f t="shared" ref="F34:Q34" si="64">IF(F$21=1,IF(F13&lt;&gt;"",1,0),1)</f>
        <v>1</v>
      </c>
      <c r="G34" s="5">
        <f t="shared" si="64"/>
        <v>1</v>
      </c>
      <c r="H34" s="5">
        <f t="shared" si="64"/>
        <v>1</v>
      </c>
      <c r="I34" s="5">
        <f t="shared" si="64"/>
        <v>1</v>
      </c>
      <c r="J34" s="5">
        <f t="shared" si="64"/>
        <v>1</v>
      </c>
      <c r="K34" s="5">
        <f t="shared" si="64"/>
        <v>1</v>
      </c>
      <c r="L34" s="5">
        <f t="shared" si="64"/>
        <v>1</v>
      </c>
      <c r="M34" s="5">
        <f t="shared" si="64"/>
        <v>1</v>
      </c>
      <c r="N34" s="5">
        <f t="shared" si="64"/>
        <v>1</v>
      </c>
      <c r="O34" s="5">
        <f t="shared" si="64"/>
        <v>1</v>
      </c>
      <c r="P34" s="5">
        <f t="shared" si="64"/>
        <v>1</v>
      </c>
      <c r="Q34" s="5">
        <f t="shared" si="64"/>
        <v>1</v>
      </c>
      <c r="R34" s="5">
        <f t="shared" ref="R34:BB34" si="65">IF(R$21=1,IF(R13&lt;&gt;"",1,0),1)</f>
        <v>1</v>
      </c>
      <c r="S34" s="5">
        <f t="shared" si="65"/>
        <v>1</v>
      </c>
      <c r="T34" s="5">
        <f t="shared" si="65"/>
        <v>0</v>
      </c>
      <c r="U34" s="5">
        <f t="shared" si="65"/>
        <v>1</v>
      </c>
      <c r="V34" s="5">
        <f t="shared" si="65"/>
        <v>1</v>
      </c>
      <c r="W34" s="5">
        <f t="shared" si="65"/>
        <v>1</v>
      </c>
      <c r="X34" s="5">
        <f t="shared" si="65"/>
        <v>1</v>
      </c>
      <c r="Y34" s="5">
        <f t="shared" si="65"/>
        <v>1</v>
      </c>
      <c r="Z34" s="5">
        <f t="shared" si="65"/>
        <v>1</v>
      </c>
      <c r="AA34" s="5">
        <f t="shared" si="65"/>
        <v>1</v>
      </c>
      <c r="AB34" s="5">
        <f t="shared" si="65"/>
        <v>1</v>
      </c>
      <c r="AC34" s="5">
        <f t="shared" si="65"/>
        <v>1</v>
      </c>
      <c r="AD34" s="5">
        <f t="shared" si="65"/>
        <v>1</v>
      </c>
      <c r="AE34" s="5">
        <f t="shared" si="65"/>
        <v>1</v>
      </c>
      <c r="AF34" s="5">
        <f t="shared" si="65"/>
        <v>1</v>
      </c>
      <c r="AG34" s="5">
        <f t="shared" si="65"/>
        <v>1</v>
      </c>
      <c r="AH34" s="5">
        <f t="shared" si="65"/>
        <v>1</v>
      </c>
      <c r="AI34" s="5">
        <f t="shared" si="65"/>
        <v>1</v>
      </c>
      <c r="AJ34" s="5">
        <f t="shared" si="65"/>
        <v>1</v>
      </c>
      <c r="AK34" s="5">
        <f t="shared" si="65"/>
        <v>1</v>
      </c>
      <c r="AL34" s="5">
        <f t="shared" si="65"/>
        <v>1</v>
      </c>
      <c r="AM34" s="5">
        <f t="shared" si="65"/>
        <v>1</v>
      </c>
      <c r="AN34" s="5">
        <f t="shared" si="65"/>
        <v>1</v>
      </c>
      <c r="AO34" s="5">
        <f t="shared" si="65"/>
        <v>1</v>
      </c>
      <c r="AP34" s="5">
        <f t="shared" si="65"/>
        <v>1</v>
      </c>
      <c r="AQ34" s="5">
        <f t="shared" si="65"/>
        <v>1</v>
      </c>
      <c r="AR34" s="5">
        <f t="shared" si="65"/>
        <v>1</v>
      </c>
      <c r="AS34" s="5">
        <f t="shared" si="65"/>
        <v>1</v>
      </c>
      <c r="AT34" s="5">
        <f t="shared" si="65"/>
        <v>1</v>
      </c>
      <c r="AU34" s="5">
        <f t="shared" si="65"/>
        <v>1</v>
      </c>
      <c r="AV34" s="5">
        <f t="shared" si="65"/>
        <v>1</v>
      </c>
      <c r="AW34" s="5">
        <f t="shared" si="65"/>
        <v>1</v>
      </c>
      <c r="AX34" s="5">
        <f t="shared" si="65"/>
        <v>1</v>
      </c>
      <c r="AY34" s="5">
        <f t="shared" si="65"/>
        <v>1</v>
      </c>
      <c r="AZ34" s="5">
        <f t="shared" si="65"/>
        <v>1</v>
      </c>
      <c r="BA34" s="5">
        <f t="shared" si="65"/>
        <v>1</v>
      </c>
      <c r="BB34" s="5">
        <f t="shared" si="65"/>
        <v>1</v>
      </c>
    </row>
    <row r="35" spans="2:54" hidden="1" x14ac:dyDescent="0.2">
      <c r="D35" s="5">
        <f t="shared" si="43"/>
        <v>1</v>
      </c>
      <c r="E35" s="5">
        <f t="shared" si="43"/>
        <v>1</v>
      </c>
      <c r="F35" s="5">
        <f t="shared" ref="F35:Q35" si="66">IF(F$21=1,IF(F14&lt;&gt;"",1,0),1)</f>
        <v>1</v>
      </c>
      <c r="G35" s="5">
        <f t="shared" si="66"/>
        <v>1</v>
      </c>
      <c r="H35" s="5">
        <f t="shared" si="66"/>
        <v>1</v>
      </c>
      <c r="I35" s="5">
        <f t="shared" si="66"/>
        <v>1</v>
      </c>
      <c r="J35" s="5">
        <f t="shared" si="66"/>
        <v>1</v>
      </c>
      <c r="K35" s="5">
        <f t="shared" si="66"/>
        <v>1</v>
      </c>
      <c r="L35" s="5">
        <f t="shared" si="66"/>
        <v>1</v>
      </c>
      <c r="M35" s="5">
        <f t="shared" si="66"/>
        <v>1</v>
      </c>
      <c r="N35" s="5">
        <f t="shared" si="66"/>
        <v>1</v>
      </c>
      <c r="O35" s="5">
        <f t="shared" si="66"/>
        <v>1</v>
      </c>
      <c r="P35" s="5">
        <f t="shared" si="66"/>
        <v>1</v>
      </c>
      <c r="Q35" s="5">
        <f t="shared" si="66"/>
        <v>1</v>
      </c>
      <c r="R35" s="5">
        <f t="shared" ref="R35:BB35" si="67">IF(R$21=1,IF(R14&lt;&gt;"",1,0),1)</f>
        <v>1</v>
      </c>
      <c r="S35" s="5">
        <f t="shared" si="67"/>
        <v>1</v>
      </c>
      <c r="T35" s="5">
        <f t="shared" si="67"/>
        <v>0</v>
      </c>
      <c r="U35" s="5">
        <f t="shared" si="67"/>
        <v>1</v>
      </c>
      <c r="V35" s="5">
        <f t="shared" si="67"/>
        <v>1</v>
      </c>
      <c r="W35" s="5">
        <f t="shared" si="67"/>
        <v>1</v>
      </c>
      <c r="X35" s="5">
        <f t="shared" si="67"/>
        <v>1</v>
      </c>
      <c r="Y35" s="5">
        <f t="shared" si="67"/>
        <v>1</v>
      </c>
      <c r="Z35" s="5">
        <f t="shared" si="67"/>
        <v>1</v>
      </c>
      <c r="AA35" s="5">
        <f t="shared" si="67"/>
        <v>1</v>
      </c>
      <c r="AB35" s="5">
        <f t="shared" si="67"/>
        <v>1</v>
      </c>
      <c r="AC35" s="5">
        <f t="shared" si="67"/>
        <v>1</v>
      </c>
      <c r="AD35" s="5">
        <f t="shared" si="67"/>
        <v>1</v>
      </c>
      <c r="AE35" s="5">
        <f t="shared" si="67"/>
        <v>1</v>
      </c>
      <c r="AF35" s="5">
        <f t="shared" si="67"/>
        <v>1</v>
      </c>
      <c r="AG35" s="5">
        <f t="shared" si="67"/>
        <v>1</v>
      </c>
      <c r="AH35" s="5">
        <f t="shared" si="67"/>
        <v>1</v>
      </c>
      <c r="AI35" s="5">
        <f t="shared" si="67"/>
        <v>1</v>
      </c>
      <c r="AJ35" s="5">
        <f t="shared" si="67"/>
        <v>1</v>
      </c>
      <c r="AK35" s="5">
        <f t="shared" si="67"/>
        <v>1</v>
      </c>
      <c r="AL35" s="5">
        <f t="shared" si="67"/>
        <v>1</v>
      </c>
      <c r="AM35" s="5">
        <f t="shared" si="67"/>
        <v>1</v>
      </c>
      <c r="AN35" s="5">
        <f t="shared" si="67"/>
        <v>1</v>
      </c>
      <c r="AO35" s="5">
        <f t="shared" si="67"/>
        <v>1</v>
      </c>
      <c r="AP35" s="5">
        <f t="shared" si="67"/>
        <v>1</v>
      </c>
      <c r="AQ35" s="5">
        <f t="shared" si="67"/>
        <v>1</v>
      </c>
      <c r="AR35" s="5">
        <f t="shared" si="67"/>
        <v>1</v>
      </c>
      <c r="AS35" s="5">
        <f t="shared" si="67"/>
        <v>1</v>
      </c>
      <c r="AT35" s="5">
        <f t="shared" si="67"/>
        <v>1</v>
      </c>
      <c r="AU35" s="5">
        <f t="shared" si="67"/>
        <v>1</v>
      </c>
      <c r="AV35" s="5">
        <f t="shared" si="67"/>
        <v>1</v>
      </c>
      <c r="AW35" s="5">
        <f t="shared" si="67"/>
        <v>1</v>
      </c>
      <c r="AX35" s="5">
        <f t="shared" si="67"/>
        <v>1</v>
      </c>
      <c r="AY35" s="5">
        <f t="shared" si="67"/>
        <v>1</v>
      </c>
      <c r="AZ35" s="5">
        <f t="shared" si="67"/>
        <v>1</v>
      </c>
      <c r="BA35" s="5">
        <f t="shared" si="67"/>
        <v>1</v>
      </c>
      <c r="BB35" s="5">
        <f t="shared" si="67"/>
        <v>1</v>
      </c>
    </row>
    <row r="36" spans="2:54" hidden="1" x14ac:dyDescent="0.2"/>
    <row r="37" spans="2:54" hidden="1" x14ac:dyDescent="0.2">
      <c r="B37" s="5">
        <f>IF(SUM(D37:BB37)=0,0,C37)</f>
        <v>0</v>
      </c>
      <c r="C37" s="5">
        <v>1</v>
      </c>
      <c r="D37" s="5">
        <f>IF(AND(D24=0,D23=1),1,0)</f>
        <v>0</v>
      </c>
      <c r="E37" s="5">
        <f t="shared" ref="E37:E38" si="68">IF(AND(E24=0,E23=1),1,0)</f>
        <v>0</v>
      </c>
      <c r="F37" s="5">
        <f t="shared" ref="F37:Q37" si="69">IF(AND(F24=0,F23=1),1,0)</f>
        <v>0</v>
      </c>
      <c r="G37" s="5">
        <f t="shared" si="69"/>
        <v>0</v>
      </c>
      <c r="H37" s="5">
        <f t="shared" si="69"/>
        <v>0</v>
      </c>
      <c r="I37" s="5">
        <f t="shared" si="69"/>
        <v>0</v>
      </c>
      <c r="J37" s="5">
        <f t="shared" si="69"/>
        <v>0</v>
      </c>
      <c r="K37" s="5">
        <f t="shared" si="69"/>
        <v>0</v>
      </c>
      <c r="L37" s="5">
        <f t="shared" si="69"/>
        <v>0</v>
      </c>
      <c r="M37" s="5">
        <f t="shared" si="69"/>
        <v>0</v>
      </c>
      <c r="N37" s="5">
        <f t="shared" si="69"/>
        <v>0</v>
      </c>
      <c r="O37" s="5">
        <f t="shared" si="69"/>
        <v>0</v>
      </c>
      <c r="P37" s="5">
        <f t="shared" si="69"/>
        <v>0</v>
      </c>
      <c r="Q37" s="5">
        <f t="shared" si="69"/>
        <v>0</v>
      </c>
      <c r="R37" s="5">
        <f t="shared" ref="R37:BB37" si="70">IF(AND(R24=0,R23=1),1,0)</f>
        <v>0</v>
      </c>
      <c r="S37" s="5">
        <f t="shared" si="70"/>
        <v>0</v>
      </c>
      <c r="T37" s="5">
        <f t="shared" si="70"/>
        <v>0</v>
      </c>
      <c r="U37" s="5">
        <f t="shared" si="70"/>
        <v>0</v>
      </c>
      <c r="V37" s="5">
        <f t="shared" si="70"/>
        <v>0</v>
      </c>
      <c r="W37" s="5">
        <f t="shared" si="70"/>
        <v>0</v>
      </c>
      <c r="X37" s="5">
        <f t="shared" si="70"/>
        <v>0</v>
      </c>
      <c r="Y37" s="5">
        <f t="shared" si="70"/>
        <v>0</v>
      </c>
      <c r="Z37" s="5">
        <f t="shared" si="70"/>
        <v>0</v>
      </c>
      <c r="AA37" s="5">
        <f t="shared" si="70"/>
        <v>0</v>
      </c>
      <c r="AB37" s="5">
        <f t="shared" si="70"/>
        <v>0</v>
      </c>
      <c r="AC37" s="5">
        <f t="shared" si="70"/>
        <v>0</v>
      </c>
      <c r="AD37" s="5">
        <f t="shared" si="70"/>
        <v>0</v>
      </c>
      <c r="AE37" s="5">
        <f t="shared" si="70"/>
        <v>0</v>
      </c>
      <c r="AF37" s="5">
        <f t="shared" si="70"/>
        <v>0</v>
      </c>
      <c r="AG37" s="5">
        <f t="shared" si="70"/>
        <v>0</v>
      </c>
      <c r="AH37" s="5">
        <f t="shared" si="70"/>
        <v>0</v>
      </c>
      <c r="AI37" s="5">
        <f t="shared" si="70"/>
        <v>0</v>
      </c>
      <c r="AJ37" s="5">
        <f t="shared" si="70"/>
        <v>0</v>
      </c>
      <c r="AK37" s="5">
        <f t="shared" si="70"/>
        <v>0</v>
      </c>
      <c r="AL37" s="5">
        <f t="shared" si="70"/>
        <v>0</v>
      </c>
      <c r="AM37" s="5">
        <f t="shared" si="70"/>
        <v>0</v>
      </c>
      <c r="AN37" s="5">
        <f t="shared" si="70"/>
        <v>0</v>
      </c>
      <c r="AO37" s="5">
        <f t="shared" si="70"/>
        <v>0</v>
      </c>
      <c r="AP37" s="5">
        <f t="shared" si="70"/>
        <v>0</v>
      </c>
      <c r="AQ37" s="5">
        <f t="shared" si="70"/>
        <v>0</v>
      </c>
      <c r="AR37" s="5">
        <f t="shared" si="70"/>
        <v>0</v>
      </c>
      <c r="AS37" s="5">
        <f t="shared" si="70"/>
        <v>0</v>
      </c>
      <c r="AT37" s="5">
        <f t="shared" si="70"/>
        <v>0</v>
      </c>
      <c r="AU37" s="5">
        <f t="shared" si="70"/>
        <v>0</v>
      </c>
      <c r="AV37" s="5">
        <f t="shared" si="70"/>
        <v>0</v>
      </c>
      <c r="AW37" s="5">
        <f t="shared" si="70"/>
        <v>0</v>
      </c>
      <c r="AX37" s="5">
        <f t="shared" si="70"/>
        <v>0</v>
      </c>
      <c r="AY37" s="5">
        <f t="shared" si="70"/>
        <v>0</v>
      </c>
      <c r="AZ37" s="5">
        <f t="shared" si="70"/>
        <v>0</v>
      </c>
      <c r="BA37" s="5">
        <f t="shared" si="70"/>
        <v>0</v>
      </c>
      <c r="BB37" s="5">
        <f t="shared" si="70"/>
        <v>0</v>
      </c>
    </row>
    <row r="38" spans="2:54" hidden="1" x14ac:dyDescent="0.2">
      <c r="B38" s="5">
        <f t="shared" ref="B38:B48" si="71">IF(SUM(D38:BB38)=0,0,C38)</f>
        <v>0</v>
      </c>
      <c r="C38" s="5">
        <v>2</v>
      </c>
      <c r="D38" s="5">
        <f>IF(AND(D25=0,D24=1),1,0)</f>
        <v>0</v>
      </c>
      <c r="E38" s="5">
        <f t="shared" si="68"/>
        <v>0</v>
      </c>
      <c r="F38" s="5">
        <f t="shared" ref="F38:Q38" si="72">IF(AND(F25=0,F24=1),1,0)</f>
        <v>0</v>
      </c>
      <c r="G38" s="5">
        <f t="shared" si="72"/>
        <v>0</v>
      </c>
      <c r="H38" s="5">
        <f t="shared" si="72"/>
        <v>0</v>
      </c>
      <c r="I38" s="5">
        <f t="shared" si="72"/>
        <v>0</v>
      </c>
      <c r="J38" s="5">
        <f t="shared" si="72"/>
        <v>0</v>
      </c>
      <c r="K38" s="5">
        <f t="shared" si="72"/>
        <v>0</v>
      </c>
      <c r="L38" s="5">
        <f t="shared" si="72"/>
        <v>0</v>
      </c>
      <c r="M38" s="5">
        <f t="shared" si="72"/>
        <v>0</v>
      </c>
      <c r="N38" s="5">
        <f t="shared" si="72"/>
        <v>0</v>
      </c>
      <c r="O38" s="5">
        <f t="shared" si="72"/>
        <v>0</v>
      </c>
      <c r="P38" s="5">
        <f t="shared" si="72"/>
        <v>0</v>
      </c>
      <c r="Q38" s="5">
        <f t="shared" si="72"/>
        <v>0</v>
      </c>
      <c r="R38" s="5">
        <f t="shared" ref="R38:BB38" si="73">IF(AND(R25=0,R24=1),1,0)</f>
        <v>0</v>
      </c>
      <c r="S38" s="5">
        <f t="shared" si="73"/>
        <v>0</v>
      </c>
      <c r="T38" s="5">
        <f t="shared" si="73"/>
        <v>0</v>
      </c>
      <c r="U38" s="5">
        <f t="shared" si="73"/>
        <v>0</v>
      </c>
      <c r="V38" s="5">
        <f t="shared" si="73"/>
        <v>0</v>
      </c>
      <c r="W38" s="5">
        <f t="shared" si="73"/>
        <v>0</v>
      </c>
      <c r="X38" s="5">
        <f t="shared" si="73"/>
        <v>0</v>
      </c>
      <c r="Y38" s="5">
        <f t="shared" si="73"/>
        <v>0</v>
      </c>
      <c r="Z38" s="5">
        <f t="shared" si="73"/>
        <v>0</v>
      </c>
      <c r="AA38" s="5">
        <f t="shared" si="73"/>
        <v>0</v>
      </c>
      <c r="AB38" s="5">
        <f t="shared" si="73"/>
        <v>0</v>
      </c>
      <c r="AC38" s="5">
        <f t="shared" si="73"/>
        <v>0</v>
      </c>
      <c r="AD38" s="5">
        <f t="shared" si="73"/>
        <v>0</v>
      </c>
      <c r="AE38" s="5">
        <f t="shared" si="73"/>
        <v>0</v>
      </c>
      <c r="AF38" s="5">
        <f t="shared" si="73"/>
        <v>0</v>
      </c>
      <c r="AG38" s="5">
        <f t="shared" si="73"/>
        <v>0</v>
      </c>
      <c r="AH38" s="5">
        <f t="shared" si="73"/>
        <v>0</v>
      </c>
      <c r="AI38" s="5">
        <f t="shared" si="73"/>
        <v>0</v>
      </c>
      <c r="AJ38" s="5">
        <f t="shared" si="73"/>
        <v>0</v>
      </c>
      <c r="AK38" s="5">
        <f t="shared" si="73"/>
        <v>0</v>
      </c>
      <c r="AL38" s="5">
        <f t="shared" si="73"/>
        <v>0</v>
      </c>
      <c r="AM38" s="5">
        <f t="shared" si="73"/>
        <v>0</v>
      </c>
      <c r="AN38" s="5">
        <f t="shared" si="73"/>
        <v>0</v>
      </c>
      <c r="AO38" s="5">
        <f t="shared" si="73"/>
        <v>0</v>
      </c>
      <c r="AP38" s="5">
        <f t="shared" si="73"/>
        <v>0</v>
      </c>
      <c r="AQ38" s="5">
        <f t="shared" si="73"/>
        <v>0</v>
      </c>
      <c r="AR38" s="5">
        <f t="shared" si="73"/>
        <v>0</v>
      </c>
      <c r="AS38" s="5">
        <f t="shared" si="73"/>
        <v>0</v>
      </c>
      <c r="AT38" s="5">
        <f t="shared" si="73"/>
        <v>0</v>
      </c>
      <c r="AU38" s="5">
        <f t="shared" si="73"/>
        <v>0</v>
      </c>
      <c r="AV38" s="5">
        <f t="shared" si="73"/>
        <v>0</v>
      </c>
      <c r="AW38" s="5">
        <f t="shared" si="73"/>
        <v>0</v>
      </c>
      <c r="AX38" s="5">
        <f t="shared" si="73"/>
        <v>0</v>
      </c>
      <c r="AY38" s="5">
        <f t="shared" si="73"/>
        <v>0</v>
      </c>
      <c r="AZ38" s="5">
        <f t="shared" si="73"/>
        <v>0</v>
      </c>
      <c r="BA38" s="5">
        <f t="shared" si="73"/>
        <v>0</v>
      </c>
      <c r="BB38" s="5">
        <f t="shared" si="73"/>
        <v>0</v>
      </c>
    </row>
    <row r="39" spans="2:54" hidden="1" x14ac:dyDescent="0.2">
      <c r="B39" s="5">
        <f t="shared" si="71"/>
        <v>0</v>
      </c>
      <c r="C39" s="5">
        <v>3</v>
      </c>
      <c r="D39" s="5">
        <f t="shared" ref="D39:E48" si="74">IF(AND(D26=0,D25=1),1,0)</f>
        <v>0</v>
      </c>
      <c r="E39" s="5">
        <f t="shared" si="74"/>
        <v>0</v>
      </c>
      <c r="F39" s="5">
        <f t="shared" ref="F39:Q48" si="75">IF(AND(F26=0,F25=1),1,0)</f>
        <v>0</v>
      </c>
      <c r="G39" s="5">
        <f t="shared" si="75"/>
        <v>0</v>
      </c>
      <c r="H39" s="5">
        <f t="shared" si="75"/>
        <v>0</v>
      </c>
      <c r="I39" s="5">
        <f t="shared" si="75"/>
        <v>0</v>
      </c>
      <c r="J39" s="5">
        <f t="shared" si="75"/>
        <v>0</v>
      </c>
      <c r="K39" s="5">
        <f t="shared" si="75"/>
        <v>0</v>
      </c>
      <c r="L39" s="5">
        <f t="shared" si="75"/>
        <v>0</v>
      </c>
      <c r="M39" s="5">
        <f t="shared" si="75"/>
        <v>0</v>
      </c>
      <c r="N39" s="5">
        <f t="shared" si="75"/>
        <v>0</v>
      </c>
      <c r="O39" s="5">
        <f t="shared" si="75"/>
        <v>0</v>
      </c>
      <c r="P39" s="5">
        <f t="shared" si="75"/>
        <v>0</v>
      </c>
      <c r="Q39" s="5">
        <f t="shared" si="75"/>
        <v>0</v>
      </c>
      <c r="R39" s="5">
        <f t="shared" ref="R39:BB39" si="76">IF(AND(R26=0,R25=1),1,0)</f>
        <v>0</v>
      </c>
      <c r="S39" s="5">
        <f t="shared" si="76"/>
        <v>0</v>
      </c>
      <c r="T39" s="5">
        <f t="shared" si="76"/>
        <v>0</v>
      </c>
      <c r="U39" s="5">
        <f t="shared" si="76"/>
        <v>0</v>
      </c>
      <c r="V39" s="5">
        <f t="shared" si="76"/>
        <v>0</v>
      </c>
      <c r="W39" s="5">
        <f t="shared" si="76"/>
        <v>0</v>
      </c>
      <c r="X39" s="5">
        <f t="shared" si="76"/>
        <v>0</v>
      </c>
      <c r="Y39" s="5">
        <f t="shared" si="76"/>
        <v>0</v>
      </c>
      <c r="Z39" s="5">
        <f t="shared" si="76"/>
        <v>0</v>
      </c>
      <c r="AA39" s="5">
        <f t="shared" si="76"/>
        <v>0</v>
      </c>
      <c r="AB39" s="5">
        <f t="shared" si="76"/>
        <v>0</v>
      </c>
      <c r="AC39" s="5">
        <f t="shared" si="76"/>
        <v>0</v>
      </c>
      <c r="AD39" s="5">
        <f t="shared" si="76"/>
        <v>0</v>
      </c>
      <c r="AE39" s="5">
        <f t="shared" si="76"/>
        <v>0</v>
      </c>
      <c r="AF39" s="5">
        <f t="shared" si="76"/>
        <v>0</v>
      </c>
      <c r="AG39" s="5">
        <f t="shared" si="76"/>
        <v>0</v>
      </c>
      <c r="AH39" s="5">
        <f t="shared" si="76"/>
        <v>0</v>
      </c>
      <c r="AI39" s="5">
        <f t="shared" si="76"/>
        <v>0</v>
      </c>
      <c r="AJ39" s="5">
        <f t="shared" si="76"/>
        <v>0</v>
      </c>
      <c r="AK39" s="5">
        <f t="shared" si="76"/>
        <v>0</v>
      </c>
      <c r="AL39" s="5">
        <f t="shared" si="76"/>
        <v>0</v>
      </c>
      <c r="AM39" s="5">
        <f t="shared" si="76"/>
        <v>0</v>
      </c>
      <c r="AN39" s="5">
        <f t="shared" si="76"/>
        <v>0</v>
      </c>
      <c r="AO39" s="5">
        <f t="shared" si="76"/>
        <v>0</v>
      </c>
      <c r="AP39" s="5">
        <f t="shared" si="76"/>
        <v>0</v>
      </c>
      <c r="AQ39" s="5">
        <f t="shared" si="76"/>
        <v>0</v>
      </c>
      <c r="AR39" s="5">
        <f t="shared" si="76"/>
        <v>0</v>
      </c>
      <c r="AS39" s="5">
        <f t="shared" si="76"/>
        <v>0</v>
      </c>
      <c r="AT39" s="5">
        <f t="shared" si="76"/>
        <v>0</v>
      </c>
      <c r="AU39" s="5">
        <f t="shared" si="76"/>
        <v>0</v>
      </c>
      <c r="AV39" s="5">
        <f t="shared" si="76"/>
        <v>0</v>
      </c>
      <c r="AW39" s="5">
        <f t="shared" si="76"/>
        <v>0</v>
      </c>
      <c r="AX39" s="5">
        <f t="shared" si="76"/>
        <v>0</v>
      </c>
      <c r="AY39" s="5">
        <f t="shared" si="76"/>
        <v>0</v>
      </c>
      <c r="AZ39" s="5">
        <f t="shared" si="76"/>
        <v>0</v>
      </c>
      <c r="BA39" s="5">
        <f t="shared" si="76"/>
        <v>0</v>
      </c>
      <c r="BB39" s="5">
        <f t="shared" si="76"/>
        <v>0</v>
      </c>
    </row>
    <row r="40" spans="2:54" hidden="1" x14ac:dyDescent="0.2">
      <c r="B40" s="5">
        <f t="shared" si="71"/>
        <v>4</v>
      </c>
      <c r="C40" s="5">
        <v>4</v>
      </c>
      <c r="D40" s="5">
        <f t="shared" si="74"/>
        <v>0</v>
      </c>
      <c r="E40" s="5">
        <f t="shared" si="74"/>
        <v>0</v>
      </c>
      <c r="F40" s="5">
        <f t="shared" si="75"/>
        <v>0</v>
      </c>
      <c r="G40" s="5">
        <f t="shared" si="75"/>
        <v>0</v>
      </c>
      <c r="H40" s="5">
        <f t="shared" si="75"/>
        <v>0</v>
      </c>
      <c r="I40" s="5">
        <f t="shared" si="75"/>
        <v>0</v>
      </c>
      <c r="J40" s="5">
        <f t="shared" si="75"/>
        <v>0</v>
      </c>
      <c r="K40" s="5">
        <f t="shared" si="75"/>
        <v>0</v>
      </c>
      <c r="L40" s="5">
        <f t="shared" si="75"/>
        <v>0</v>
      </c>
      <c r="M40" s="5">
        <f t="shared" si="75"/>
        <v>0</v>
      </c>
      <c r="N40" s="5">
        <f t="shared" si="75"/>
        <v>0</v>
      </c>
      <c r="O40" s="5">
        <f t="shared" si="75"/>
        <v>0</v>
      </c>
      <c r="P40" s="5">
        <f t="shared" si="75"/>
        <v>0</v>
      </c>
      <c r="Q40" s="5">
        <f t="shared" si="75"/>
        <v>0</v>
      </c>
      <c r="R40" s="5">
        <f t="shared" ref="R40:BB40" si="77">IF(AND(R27=0,R26=1),1,0)</f>
        <v>0</v>
      </c>
      <c r="S40" s="5">
        <f t="shared" si="77"/>
        <v>0</v>
      </c>
      <c r="T40" s="5">
        <f t="shared" si="77"/>
        <v>1</v>
      </c>
      <c r="U40" s="5">
        <f t="shared" si="77"/>
        <v>0</v>
      </c>
      <c r="V40" s="5">
        <f t="shared" si="77"/>
        <v>0</v>
      </c>
      <c r="W40" s="5">
        <f t="shared" si="77"/>
        <v>0</v>
      </c>
      <c r="X40" s="5">
        <f t="shared" si="77"/>
        <v>0</v>
      </c>
      <c r="Y40" s="5">
        <f t="shared" si="77"/>
        <v>0</v>
      </c>
      <c r="Z40" s="5">
        <f t="shared" si="77"/>
        <v>0</v>
      </c>
      <c r="AA40" s="5">
        <f t="shared" si="77"/>
        <v>0</v>
      </c>
      <c r="AB40" s="5">
        <f t="shared" si="77"/>
        <v>0</v>
      </c>
      <c r="AC40" s="5">
        <f t="shared" si="77"/>
        <v>0</v>
      </c>
      <c r="AD40" s="5">
        <f t="shared" si="77"/>
        <v>0</v>
      </c>
      <c r="AE40" s="5">
        <f t="shared" si="77"/>
        <v>0</v>
      </c>
      <c r="AF40" s="5">
        <f t="shared" si="77"/>
        <v>0</v>
      </c>
      <c r="AG40" s="5">
        <f t="shared" si="77"/>
        <v>0</v>
      </c>
      <c r="AH40" s="5">
        <f t="shared" si="77"/>
        <v>0</v>
      </c>
      <c r="AI40" s="5">
        <f t="shared" si="77"/>
        <v>0</v>
      </c>
      <c r="AJ40" s="5">
        <f t="shared" si="77"/>
        <v>0</v>
      </c>
      <c r="AK40" s="5">
        <f t="shared" si="77"/>
        <v>0</v>
      </c>
      <c r="AL40" s="5">
        <f t="shared" si="77"/>
        <v>0</v>
      </c>
      <c r="AM40" s="5">
        <f t="shared" si="77"/>
        <v>0</v>
      </c>
      <c r="AN40" s="5">
        <f t="shared" si="77"/>
        <v>0</v>
      </c>
      <c r="AO40" s="5">
        <f t="shared" si="77"/>
        <v>0</v>
      </c>
      <c r="AP40" s="5">
        <f t="shared" si="77"/>
        <v>0</v>
      </c>
      <c r="AQ40" s="5">
        <f t="shared" si="77"/>
        <v>0</v>
      </c>
      <c r="AR40" s="5">
        <f t="shared" si="77"/>
        <v>0</v>
      </c>
      <c r="AS40" s="5">
        <f t="shared" si="77"/>
        <v>0</v>
      </c>
      <c r="AT40" s="5">
        <f t="shared" si="77"/>
        <v>0</v>
      </c>
      <c r="AU40" s="5">
        <f t="shared" si="77"/>
        <v>0</v>
      </c>
      <c r="AV40" s="5">
        <f t="shared" si="77"/>
        <v>0</v>
      </c>
      <c r="AW40" s="5">
        <f t="shared" si="77"/>
        <v>0</v>
      </c>
      <c r="AX40" s="5">
        <f t="shared" si="77"/>
        <v>0</v>
      </c>
      <c r="AY40" s="5">
        <f t="shared" si="77"/>
        <v>0</v>
      </c>
      <c r="AZ40" s="5">
        <f t="shared" si="77"/>
        <v>0</v>
      </c>
      <c r="BA40" s="5">
        <f t="shared" si="77"/>
        <v>0</v>
      </c>
      <c r="BB40" s="5">
        <f t="shared" si="77"/>
        <v>0</v>
      </c>
    </row>
    <row r="41" spans="2:54" hidden="1" x14ac:dyDescent="0.2">
      <c r="B41" s="5">
        <f t="shared" si="71"/>
        <v>0</v>
      </c>
      <c r="C41" s="5">
        <v>5</v>
      </c>
      <c r="D41" s="5">
        <f t="shared" si="74"/>
        <v>0</v>
      </c>
      <c r="E41" s="5">
        <f t="shared" si="74"/>
        <v>0</v>
      </c>
      <c r="F41" s="5">
        <f t="shared" si="75"/>
        <v>0</v>
      </c>
      <c r="G41" s="5">
        <f t="shared" si="75"/>
        <v>0</v>
      </c>
      <c r="H41" s="5">
        <f t="shared" si="75"/>
        <v>0</v>
      </c>
      <c r="I41" s="5">
        <f t="shared" si="75"/>
        <v>0</v>
      </c>
      <c r="J41" s="5">
        <f t="shared" si="75"/>
        <v>0</v>
      </c>
      <c r="K41" s="5">
        <f t="shared" si="75"/>
        <v>0</v>
      </c>
      <c r="L41" s="5">
        <f t="shared" si="75"/>
        <v>0</v>
      </c>
      <c r="M41" s="5">
        <f t="shared" si="75"/>
        <v>0</v>
      </c>
      <c r="N41" s="5">
        <f t="shared" si="75"/>
        <v>0</v>
      </c>
      <c r="O41" s="5">
        <f t="shared" si="75"/>
        <v>0</v>
      </c>
      <c r="P41" s="5">
        <f t="shared" si="75"/>
        <v>0</v>
      </c>
      <c r="Q41" s="5">
        <f t="shared" si="75"/>
        <v>0</v>
      </c>
      <c r="R41" s="5">
        <f t="shared" ref="R41:BB41" si="78">IF(AND(R28=0,R27=1),1,0)</f>
        <v>0</v>
      </c>
      <c r="S41" s="5">
        <f t="shared" si="78"/>
        <v>0</v>
      </c>
      <c r="T41" s="5">
        <f t="shared" si="78"/>
        <v>0</v>
      </c>
      <c r="U41" s="5">
        <f t="shared" si="78"/>
        <v>0</v>
      </c>
      <c r="V41" s="5">
        <f t="shared" si="78"/>
        <v>0</v>
      </c>
      <c r="W41" s="5">
        <f t="shared" si="78"/>
        <v>0</v>
      </c>
      <c r="X41" s="5">
        <f t="shared" si="78"/>
        <v>0</v>
      </c>
      <c r="Y41" s="5">
        <f t="shared" si="78"/>
        <v>0</v>
      </c>
      <c r="Z41" s="5">
        <f t="shared" si="78"/>
        <v>0</v>
      </c>
      <c r="AA41" s="5">
        <f t="shared" si="78"/>
        <v>0</v>
      </c>
      <c r="AB41" s="5">
        <f t="shared" si="78"/>
        <v>0</v>
      </c>
      <c r="AC41" s="5">
        <f t="shared" si="78"/>
        <v>0</v>
      </c>
      <c r="AD41" s="5">
        <f t="shared" si="78"/>
        <v>0</v>
      </c>
      <c r="AE41" s="5">
        <f t="shared" si="78"/>
        <v>0</v>
      </c>
      <c r="AF41" s="5">
        <f t="shared" si="78"/>
        <v>0</v>
      </c>
      <c r="AG41" s="5">
        <f t="shared" si="78"/>
        <v>0</v>
      </c>
      <c r="AH41" s="5">
        <f t="shared" si="78"/>
        <v>0</v>
      </c>
      <c r="AI41" s="5">
        <f t="shared" si="78"/>
        <v>0</v>
      </c>
      <c r="AJ41" s="5">
        <f t="shared" si="78"/>
        <v>0</v>
      </c>
      <c r="AK41" s="5">
        <f t="shared" si="78"/>
        <v>0</v>
      </c>
      <c r="AL41" s="5">
        <f t="shared" si="78"/>
        <v>0</v>
      </c>
      <c r="AM41" s="5">
        <f t="shared" si="78"/>
        <v>0</v>
      </c>
      <c r="AN41" s="5">
        <f t="shared" si="78"/>
        <v>0</v>
      </c>
      <c r="AO41" s="5">
        <f t="shared" si="78"/>
        <v>0</v>
      </c>
      <c r="AP41" s="5">
        <f t="shared" si="78"/>
        <v>0</v>
      </c>
      <c r="AQ41" s="5">
        <f t="shared" si="78"/>
        <v>0</v>
      </c>
      <c r="AR41" s="5">
        <f t="shared" si="78"/>
        <v>0</v>
      </c>
      <c r="AS41" s="5">
        <f t="shared" si="78"/>
        <v>0</v>
      </c>
      <c r="AT41" s="5">
        <f t="shared" si="78"/>
        <v>0</v>
      </c>
      <c r="AU41" s="5">
        <f t="shared" si="78"/>
        <v>0</v>
      </c>
      <c r="AV41" s="5">
        <f t="shared" si="78"/>
        <v>0</v>
      </c>
      <c r="AW41" s="5">
        <f t="shared" si="78"/>
        <v>0</v>
      </c>
      <c r="AX41" s="5">
        <f t="shared" si="78"/>
        <v>0</v>
      </c>
      <c r="AY41" s="5">
        <f t="shared" si="78"/>
        <v>0</v>
      </c>
      <c r="AZ41" s="5">
        <f t="shared" si="78"/>
        <v>0</v>
      </c>
      <c r="BA41" s="5">
        <f t="shared" si="78"/>
        <v>0</v>
      </c>
      <c r="BB41" s="5">
        <f t="shared" si="78"/>
        <v>0</v>
      </c>
    </row>
    <row r="42" spans="2:54" hidden="1" x14ac:dyDescent="0.2">
      <c r="B42" s="5">
        <f t="shared" si="71"/>
        <v>0</v>
      </c>
      <c r="C42" s="5">
        <v>6</v>
      </c>
      <c r="D42" s="5">
        <f t="shared" si="74"/>
        <v>0</v>
      </c>
      <c r="E42" s="5">
        <f t="shared" si="74"/>
        <v>0</v>
      </c>
      <c r="F42" s="5">
        <f t="shared" si="75"/>
        <v>0</v>
      </c>
      <c r="G42" s="5">
        <f t="shared" si="75"/>
        <v>0</v>
      </c>
      <c r="H42" s="5">
        <f t="shared" si="75"/>
        <v>0</v>
      </c>
      <c r="I42" s="5">
        <f t="shared" si="75"/>
        <v>0</v>
      </c>
      <c r="J42" s="5">
        <f t="shared" si="75"/>
        <v>0</v>
      </c>
      <c r="K42" s="5">
        <f t="shared" si="75"/>
        <v>0</v>
      </c>
      <c r="L42" s="5">
        <f t="shared" si="75"/>
        <v>0</v>
      </c>
      <c r="M42" s="5">
        <f t="shared" si="75"/>
        <v>0</v>
      </c>
      <c r="N42" s="5">
        <f t="shared" si="75"/>
        <v>0</v>
      </c>
      <c r="O42" s="5">
        <f t="shared" si="75"/>
        <v>0</v>
      </c>
      <c r="P42" s="5">
        <f t="shared" si="75"/>
        <v>0</v>
      </c>
      <c r="Q42" s="5">
        <f t="shared" si="75"/>
        <v>0</v>
      </c>
      <c r="R42" s="5">
        <f t="shared" ref="R42:BB42" si="79">IF(AND(R29=0,R28=1),1,0)</f>
        <v>0</v>
      </c>
      <c r="S42" s="5">
        <f t="shared" si="79"/>
        <v>0</v>
      </c>
      <c r="T42" s="5">
        <f t="shared" si="79"/>
        <v>0</v>
      </c>
      <c r="U42" s="5">
        <f t="shared" si="79"/>
        <v>0</v>
      </c>
      <c r="V42" s="5">
        <f t="shared" si="79"/>
        <v>0</v>
      </c>
      <c r="W42" s="5">
        <f t="shared" si="79"/>
        <v>0</v>
      </c>
      <c r="X42" s="5">
        <f t="shared" si="79"/>
        <v>0</v>
      </c>
      <c r="Y42" s="5">
        <f t="shared" si="79"/>
        <v>0</v>
      </c>
      <c r="Z42" s="5">
        <f t="shared" si="79"/>
        <v>0</v>
      </c>
      <c r="AA42" s="5">
        <f t="shared" si="79"/>
        <v>0</v>
      </c>
      <c r="AB42" s="5">
        <f t="shared" si="79"/>
        <v>0</v>
      </c>
      <c r="AC42" s="5">
        <f t="shared" si="79"/>
        <v>0</v>
      </c>
      <c r="AD42" s="5">
        <f t="shared" si="79"/>
        <v>0</v>
      </c>
      <c r="AE42" s="5">
        <f t="shared" si="79"/>
        <v>0</v>
      </c>
      <c r="AF42" s="5">
        <f t="shared" si="79"/>
        <v>0</v>
      </c>
      <c r="AG42" s="5">
        <f t="shared" si="79"/>
        <v>0</v>
      </c>
      <c r="AH42" s="5">
        <f t="shared" si="79"/>
        <v>0</v>
      </c>
      <c r="AI42" s="5">
        <f t="shared" si="79"/>
        <v>0</v>
      </c>
      <c r="AJ42" s="5">
        <f t="shared" si="79"/>
        <v>0</v>
      </c>
      <c r="AK42" s="5">
        <f t="shared" si="79"/>
        <v>0</v>
      </c>
      <c r="AL42" s="5">
        <f t="shared" si="79"/>
        <v>0</v>
      </c>
      <c r="AM42" s="5">
        <f t="shared" si="79"/>
        <v>0</v>
      </c>
      <c r="AN42" s="5">
        <f t="shared" si="79"/>
        <v>0</v>
      </c>
      <c r="AO42" s="5">
        <f t="shared" si="79"/>
        <v>0</v>
      </c>
      <c r="AP42" s="5">
        <f t="shared" si="79"/>
        <v>0</v>
      </c>
      <c r="AQ42" s="5">
        <f t="shared" si="79"/>
        <v>0</v>
      </c>
      <c r="AR42" s="5">
        <f t="shared" si="79"/>
        <v>0</v>
      </c>
      <c r="AS42" s="5">
        <f t="shared" si="79"/>
        <v>0</v>
      </c>
      <c r="AT42" s="5">
        <f t="shared" si="79"/>
        <v>0</v>
      </c>
      <c r="AU42" s="5">
        <f t="shared" si="79"/>
        <v>0</v>
      </c>
      <c r="AV42" s="5">
        <f t="shared" si="79"/>
        <v>0</v>
      </c>
      <c r="AW42" s="5">
        <f t="shared" si="79"/>
        <v>0</v>
      </c>
      <c r="AX42" s="5">
        <f t="shared" si="79"/>
        <v>0</v>
      </c>
      <c r="AY42" s="5">
        <f t="shared" si="79"/>
        <v>0</v>
      </c>
      <c r="AZ42" s="5">
        <f t="shared" si="79"/>
        <v>0</v>
      </c>
      <c r="BA42" s="5">
        <f t="shared" si="79"/>
        <v>0</v>
      </c>
      <c r="BB42" s="5">
        <f t="shared" si="79"/>
        <v>0</v>
      </c>
    </row>
    <row r="43" spans="2:54" hidden="1" x14ac:dyDescent="0.2">
      <c r="B43" s="5">
        <f t="shared" si="71"/>
        <v>0</v>
      </c>
      <c r="C43" s="5">
        <v>7</v>
      </c>
      <c r="D43" s="5">
        <f t="shared" si="74"/>
        <v>0</v>
      </c>
      <c r="E43" s="5">
        <f t="shared" si="74"/>
        <v>0</v>
      </c>
      <c r="F43" s="5">
        <f t="shared" si="75"/>
        <v>0</v>
      </c>
      <c r="G43" s="5">
        <f t="shared" si="75"/>
        <v>0</v>
      </c>
      <c r="H43" s="5">
        <f t="shared" si="75"/>
        <v>0</v>
      </c>
      <c r="I43" s="5">
        <f t="shared" si="75"/>
        <v>0</v>
      </c>
      <c r="J43" s="5">
        <f t="shared" si="75"/>
        <v>0</v>
      </c>
      <c r="K43" s="5">
        <f t="shared" si="75"/>
        <v>0</v>
      </c>
      <c r="L43" s="5">
        <f t="shared" si="75"/>
        <v>0</v>
      </c>
      <c r="M43" s="5">
        <f t="shared" si="75"/>
        <v>0</v>
      </c>
      <c r="N43" s="5">
        <f t="shared" si="75"/>
        <v>0</v>
      </c>
      <c r="O43" s="5">
        <f t="shared" si="75"/>
        <v>0</v>
      </c>
      <c r="P43" s="5">
        <f t="shared" si="75"/>
        <v>0</v>
      </c>
      <c r="Q43" s="5">
        <f t="shared" si="75"/>
        <v>0</v>
      </c>
      <c r="R43" s="5">
        <f t="shared" ref="R43:BB43" si="80">IF(AND(R30=0,R29=1),1,0)</f>
        <v>0</v>
      </c>
      <c r="S43" s="5">
        <f t="shared" si="80"/>
        <v>0</v>
      </c>
      <c r="T43" s="5">
        <f t="shared" si="80"/>
        <v>0</v>
      </c>
      <c r="U43" s="5">
        <f t="shared" si="80"/>
        <v>0</v>
      </c>
      <c r="V43" s="5">
        <f t="shared" si="80"/>
        <v>0</v>
      </c>
      <c r="W43" s="5">
        <f t="shared" si="80"/>
        <v>0</v>
      </c>
      <c r="X43" s="5">
        <f t="shared" si="80"/>
        <v>0</v>
      </c>
      <c r="Y43" s="5">
        <f t="shared" si="80"/>
        <v>0</v>
      </c>
      <c r="Z43" s="5">
        <f t="shared" si="80"/>
        <v>0</v>
      </c>
      <c r="AA43" s="5">
        <f t="shared" si="80"/>
        <v>0</v>
      </c>
      <c r="AB43" s="5">
        <f t="shared" si="80"/>
        <v>0</v>
      </c>
      <c r="AC43" s="5">
        <f t="shared" si="80"/>
        <v>0</v>
      </c>
      <c r="AD43" s="5">
        <f t="shared" si="80"/>
        <v>0</v>
      </c>
      <c r="AE43" s="5">
        <f t="shared" si="80"/>
        <v>0</v>
      </c>
      <c r="AF43" s="5">
        <f t="shared" si="80"/>
        <v>0</v>
      </c>
      <c r="AG43" s="5">
        <f t="shared" si="80"/>
        <v>0</v>
      </c>
      <c r="AH43" s="5">
        <f t="shared" si="80"/>
        <v>0</v>
      </c>
      <c r="AI43" s="5">
        <f t="shared" si="80"/>
        <v>0</v>
      </c>
      <c r="AJ43" s="5">
        <f t="shared" si="80"/>
        <v>0</v>
      </c>
      <c r="AK43" s="5">
        <f t="shared" si="80"/>
        <v>0</v>
      </c>
      <c r="AL43" s="5">
        <f t="shared" si="80"/>
        <v>0</v>
      </c>
      <c r="AM43" s="5">
        <f t="shared" si="80"/>
        <v>0</v>
      </c>
      <c r="AN43" s="5">
        <f t="shared" si="80"/>
        <v>0</v>
      </c>
      <c r="AO43" s="5">
        <f t="shared" si="80"/>
        <v>0</v>
      </c>
      <c r="AP43" s="5">
        <f t="shared" si="80"/>
        <v>0</v>
      </c>
      <c r="AQ43" s="5">
        <f t="shared" si="80"/>
        <v>0</v>
      </c>
      <c r="AR43" s="5">
        <f t="shared" si="80"/>
        <v>0</v>
      </c>
      <c r="AS43" s="5">
        <f t="shared" si="80"/>
        <v>0</v>
      </c>
      <c r="AT43" s="5">
        <f t="shared" si="80"/>
        <v>0</v>
      </c>
      <c r="AU43" s="5">
        <f t="shared" si="80"/>
        <v>0</v>
      </c>
      <c r="AV43" s="5">
        <f t="shared" si="80"/>
        <v>0</v>
      </c>
      <c r="AW43" s="5">
        <f t="shared" si="80"/>
        <v>0</v>
      </c>
      <c r="AX43" s="5">
        <f t="shared" si="80"/>
        <v>0</v>
      </c>
      <c r="AY43" s="5">
        <f t="shared" si="80"/>
        <v>0</v>
      </c>
      <c r="AZ43" s="5">
        <f t="shared" si="80"/>
        <v>0</v>
      </c>
      <c r="BA43" s="5">
        <f t="shared" si="80"/>
        <v>0</v>
      </c>
      <c r="BB43" s="5">
        <f t="shared" si="80"/>
        <v>0</v>
      </c>
    </row>
    <row r="44" spans="2:54" hidden="1" x14ac:dyDescent="0.2">
      <c r="B44" s="5">
        <f t="shared" si="71"/>
        <v>0</v>
      </c>
      <c r="C44" s="5">
        <v>8</v>
      </c>
      <c r="D44" s="5">
        <f t="shared" si="74"/>
        <v>0</v>
      </c>
      <c r="E44" s="5">
        <f t="shared" si="74"/>
        <v>0</v>
      </c>
      <c r="F44" s="5">
        <f t="shared" si="75"/>
        <v>0</v>
      </c>
      <c r="G44" s="5">
        <f t="shared" si="75"/>
        <v>0</v>
      </c>
      <c r="H44" s="5">
        <f t="shared" si="75"/>
        <v>0</v>
      </c>
      <c r="I44" s="5">
        <f t="shared" si="75"/>
        <v>0</v>
      </c>
      <c r="J44" s="5">
        <f t="shared" si="75"/>
        <v>0</v>
      </c>
      <c r="K44" s="5">
        <f t="shared" si="75"/>
        <v>0</v>
      </c>
      <c r="L44" s="5">
        <f t="shared" si="75"/>
        <v>0</v>
      </c>
      <c r="M44" s="5">
        <f t="shared" si="75"/>
        <v>0</v>
      </c>
      <c r="N44" s="5">
        <f t="shared" si="75"/>
        <v>0</v>
      </c>
      <c r="O44" s="5">
        <f t="shared" si="75"/>
        <v>0</v>
      </c>
      <c r="P44" s="5">
        <f t="shared" si="75"/>
        <v>0</v>
      </c>
      <c r="Q44" s="5">
        <f t="shared" si="75"/>
        <v>0</v>
      </c>
      <c r="R44" s="5">
        <f t="shared" ref="R44:BB44" si="81">IF(AND(R31=0,R30=1),1,0)</f>
        <v>0</v>
      </c>
      <c r="S44" s="5">
        <f t="shared" si="81"/>
        <v>0</v>
      </c>
      <c r="T44" s="5">
        <f t="shared" si="81"/>
        <v>0</v>
      </c>
      <c r="U44" s="5">
        <f t="shared" si="81"/>
        <v>0</v>
      </c>
      <c r="V44" s="5">
        <f t="shared" si="81"/>
        <v>0</v>
      </c>
      <c r="W44" s="5">
        <f t="shared" si="81"/>
        <v>0</v>
      </c>
      <c r="X44" s="5">
        <f t="shared" si="81"/>
        <v>0</v>
      </c>
      <c r="Y44" s="5">
        <f t="shared" si="81"/>
        <v>0</v>
      </c>
      <c r="Z44" s="5">
        <f t="shared" si="81"/>
        <v>0</v>
      </c>
      <c r="AA44" s="5">
        <f t="shared" si="81"/>
        <v>0</v>
      </c>
      <c r="AB44" s="5">
        <f t="shared" si="81"/>
        <v>0</v>
      </c>
      <c r="AC44" s="5">
        <f t="shared" si="81"/>
        <v>0</v>
      </c>
      <c r="AD44" s="5">
        <f t="shared" si="81"/>
        <v>0</v>
      </c>
      <c r="AE44" s="5">
        <f t="shared" si="81"/>
        <v>0</v>
      </c>
      <c r="AF44" s="5">
        <f t="shared" si="81"/>
        <v>0</v>
      </c>
      <c r="AG44" s="5">
        <f t="shared" si="81"/>
        <v>0</v>
      </c>
      <c r="AH44" s="5">
        <f t="shared" si="81"/>
        <v>0</v>
      </c>
      <c r="AI44" s="5">
        <f t="shared" si="81"/>
        <v>0</v>
      </c>
      <c r="AJ44" s="5">
        <f t="shared" si="81"/>
        <v>0</v>
      </c>
      <c r="AK44" s="5">
        <f t="shared" si="81"/>
        <v>0</v>
      </c>
      <c r="AL44" s="5">
        <f t="shared" si="81"/>
        <v>0</v>
      </c>
      <c r="AM44" s="5">
        <f t="shared" si="81"/>
        <v>0</v>
      </c>
      <c r="AN44" s="5">
        <f t="shared" si="81"/>
        <v>0</v>
      </c>
      <c r="AO44" s="5">
        <f t="shared" si="81"/>
        <v>0</v>
      </c>
      <c r="AP44" s="5">
        <f t="shared" si="81"/>
        <v>0</v>
      </c>
      <c r="AQ44" s="5">
        <f t="shared" si="81"/>
        <v>0</v>
      </c>
      <c r="AR44" s="5">
        <f t="shared" si="81"/>
        <v>0</v>
      </c>
      <c r="AS44" s="5">
        <f t="shared" si="81"/>
        <v>0</v>
      </c>
      <c r="AT44" s="5">
        <f t="shared" si="81"/>
        <v>0</v>
      </c>
      <c r="AU44" s="5">
        <f t="shared" si="81"/>
        <v>0</v>
      </c>
      <c r="AV44" s="5">
        <f t="shared" si="81"/>
        <v>0</v>
      </c>
      <c r="AW44" s="5">
        <f t="shared" si="81"/>
        <v>0</v>
      </c>
      <c r="AX44" s="5">
        <f t="shared" si="81"/>
        <v>0</v>
      </c>
      <c r="AY44" s="5">
        <f t="shared" si="81"/>
        <v>0</v>
      </c>
      <c r="AZ44" s="5">
        <f t="shared" si="81"/>
        <v>0</v>
      </c>
      <c r="BA44" s="5">
        <f t="shared" si="81"/>
        <v>0</v>
      </c>
      <c r="BB44" s="5">
        <f t="shared" si="81"/>
        <v>0</v>
      </c>
    </row>
    <row r="45" spans="2:54" hidden="1" x14ac:dyDescent="0.2">
      <c r="B45" s="5">
        <f t="shared" si="71"/>
        <v>0</v>
      </c>
      <c r="C45" s="5">
        <v>9</v>
      </c>
      <c r="D45" s="5">
        <f t="shared" si="74"/>
        <v>0</v>
      </c>
      <c r="E45" s="5">
        <f t="shared" si="74"/>
        <v>0</v>
      </c>
      <c r="F45" s="5">
        <f t="shared" si="75"/>
        <v>0</v>
      </c>
      <c r="G45" s="5">
        <f t="shared" si="75"/>
        <v>0</v>
      </c>
      <c r="H45" s="5">
        <f t="shared" si="75"/>
        <v>0</v>
      </c>
      <c r="I45" s="5">
        <f t="shared" si="75"/>
        <v>0</v>
      </c>
      <c r="J45" s="5">
        <f t="shared" si="75"/>
        <v>0</v>
      </c>
      <c r="K45" s="5">
        <f t="shared" si="75"/>
        <v>0</v>
      </c>
      <c r="L45" s="5">
        <f t="shared" si="75"/>
        <v>0</v>
      </c>
      <c r="M45" s="5">
        <f t="shared" si="75"/>
        <v>0</v>
      </c>
      <c r="N45" s="5">
        <f t="shared" si="75"/>
        <v>0</v>
      </c>
      <c r="O45" s="5">
        <f t="shared" si="75"/>
        <v>0</v>
      </c>
      <c r="P45" s="5">
        <f t="shared" si="75"/>
        <v>0</v>
      </c>
      <c r="Q45" s="5">
        <f t="shared" si="75"/>
        <v>0</v>
      </c>
      <c r="R45" s="5">
        <f t="shared" ref="R45:BB45" si="82">IF(AND(R32=0,R31=1),1,0)</f>
        <v>0</v>
      </c>
      <c r="S45" s="5">
        <f t="shared" si="82"/>
        <v>0</v>
      </c>
      <c r="T45" s="5">
        <f t="shared" si="82"/>
        <v>0</v>
      </c>
      <c r="U45" s="5">
        <f t="shared" si="82"/>
        <v>0</v>
      </c>
      <c r="V45" s="5">
        <f t="shared" si="82"/>
        <v>0</v>
      </c>
      <c r="W45" s="5">
        <f t="shared" si="82"/>
        <v>0</v>
      </c>
      <c r="X45" s="5">
        <f t="shared" si="82"/>
        <v>0</v>
      </c>
      <c r="Y45" s="5">
        <f t="shared" si="82"/>
        <v>0</v>
      </c>
      <c r="Z45" s="5">
        <f t="shared" si="82"/>
        <v>0</v>
      </c>
      <c r="AA45" s="5">
        <f t="shared" si="82"/>
        <v>0</v>
      </c>
      <c r="AB45" s="5">
        <f t="shared" si="82"/>
        <v>0</v>
      </c>
      <c r="AC45" s="5">
        <f t="shared" si="82"/>
        <v>0</v>
      </c>
      <c r="AD45" s="5">
        <f t="shared" si="82"/>
        <v>0</v>
      </c>
      <c r="AE45" s="5">
        <f t="shared" si="82"/>
        <v>0</v>
      </c>
      <c r="AF45" s="5">
        <f t="shared" si="82"/>
        <v>0</v>
      </c>
      <c r="AG45" s="5">
        <f t="shared" si="82"/>
        <v>0</v>
      </c>
      <c r="AH45" s="5">
        <f t="shared" si="82"/>
        <v>0</v>
      </c>
      <c r="AI45" s="5">
        <f t="shared" si="82"/>
        <v>0</v>
      </c>
      <c r="AJ45" s="5">
        <f t="shared" si="82"/>
        <v>0</v>
      </c>
      <c r="AK45" s="5">
        <f t="shared" si="82"/>
        <v>0</v>
      </c>
      <c r="AL45" s="5">
        <f t="shared" si="82"/>
        <v>0</v>
      </c>
      <c r="AM45" s="5">
        <f t="shared" si="82"/>
        <v>0</v>
      </c>
      <c r="AN45" s="5">
        <f t="shared" si="82"/>
        <v>0</v>
      </c>
      <c r="AO45" s="5">
        <f t="shared" si="82"/>
        <v>0</v>
      </c>
      <c r="AP45" s="5">
        <f t="shared" si="82"/>
        <v>0</v>
      </c>
      <c r="AQ45" s="5">
        <f t="shared" si="82"/>
        <v>0</v>
      </c>
      <c r="AR45" s="5">
        <f t="shared" si="82"/>
        <v>0</v>
      </c>
      <c r="AS45" s="5">
        <f t="shared" si="82"/>
        <v>0</v>
      </c>
      <c r="AT45" s="5">
        <f t="shared" si="82"/>
        <v>0</v>
      </c>
      <c r="AU45" s="5">
        <f t="shared" si="82"/>
        <v>0</v>
      </c>
      <c r="AV45" s="5">
        <f t="shared" si="82"/>
        <v>0</v>
      </c>
      <c r="AW45" s="5">
        <f t="shared" si="82"/>
        <v>0</v>
      </c>
      <c r="AX45" s="5">
        <f t="shared" si="82"/>
        <v>0</v>
      </c>
      <c r="AY45" s="5">
        <f t="shared" si="82"/>
        <v>0</v>
      </c>
      <c r="AZ45" s="5">
        <f t="shared" si="82"/>
        <v>0</v>
      </c>
      <c r="BA45" s="5">
        <f t="shared" si="82"/>
        <v>0</v>
      </c>
      <c r="BB45" s="5">
        <f t="shared" si="82"/>
        <v>0</v>
      </c>
    </row>
    <row r="46" spans="2:54" hidden="1" x14ac:dyDescent="0.2">
      <c r="B46" s="5">
        <f t="shared" si="71"/>
        <v>0</v>
      </c>
      <c r="C46" s="5">
        <v>10</v>
      </c>
      <c r="D46" s="5">
        <f t="shared" si="74"/>
        <v>0</v>
      </c>
      <c r="E46" s="5">
        <f t="shared" si="74"/>
        <v>0</v>
      </c>
      <c r="F46" s="5">
        <f t="shared" si="75"/>
        <v>0</v>
      </c>
      <c r="G46" s="5">
        <f t="shared" si="75"/>
        <v>0</v>
      </c>
      <c r="H46" s="5">
        <f t="shared" si="75"/>
        <v>0</v>
      </c>
      <c r="I46" s="5">
        <f t="shared" si="75"/>
        <v>0</v>
      </c>
      <c r="J46" s="5">
        <f t="shared" si="75"/>
        <v>0</v>
      </c>
      <c r="K46" s="5">
        <f t="shared" si="75"/>
        <v>0</v>
      </c>
      <c r="L46" s="5">
        <f t="shared" si="75"/>
        <v>0</v>
      </c>
      <c r="M46" s="5">
        <f t="shared" si="75"/>
        <v>0</v>
      </c>
      <c r="N46" s="5">
        <f t="shared" si="75"/>
        <v>0</v>
      </c>
      <c r="O46" s="5">
        <f t="shared" si="75"/>
        <v>0</v>
      </c>
      <c r="P46" s="5">
        <f t="shared" si="75"/>
        <v>0</v>
      </c>
      <c r="Q46" s="5">
        <f t="shared" si="75"/>
        <v>0</v>
      </c>
      <c r="R46" s="5">
        <f t="shared" ref="R46:BB46" si="83">IF(AND(R33=0,R32=1),1,0)</f>
        <v>0</v>
      </c>
      <c r="S46" s="5">
        <f t="shared" si="83"/>
        <v>0</v>
      </c>
      <c r="T46" s="5">
        <f t="shared" si="83"/>
        <v>0</v>
      </c>
      <c r="U46" s="5">
        <f t="shared" si="83"/>
        <v>0</v>
      </c>
      <c r="V46" s="5">
        <f t="shared" si="83"/>
        <v>0</v>
      </c>
      <c r="W46" s="5">
        <f t="shared" si="83"/>
        <v>0</v>
      </c>
      <c r="X46" s="5">
        <f t="shared" si="83"/>
        <v>0</v>
      </c>
      <c r="Y46" s="5">
        <f t="shared" si="83"/>
        <v>0</v>
      </c>
      <c r="Z46" s="5">
        <f t="shared" si="83"/>
        <v>0</v>
      </c>
      <c r="AA46" s="5">
        <f t="shared" si="83"/>
        <v>0</v>
      </c>
      <c r="AB46" s="5">
        <f t="shared" si="83"/>
        <v>0</v>
      </c>
      <c r="AC46" s="5">
        <f t="shared" si="83"/>
        <v>0</v>
      </c>
      <c r="AD46" s="5">
        <f t="shared" si="83"/>
        <v>0</v>
      </c>
      <c r="AE46" s="5">
        <f t="shared" si="83"/>
        <v>0</v>
      </c>
      <c r="AF46" s="5">
        <f t="shared" si="83"/>
        <v>0</v>
      </c>
      <c r="AG46" s="5">
        <f t="shared" si="83"/>
        <v>0</v>
      </c>
      <c r="AH46" s="5">
        <f t="shared" si="83"/>
        <v>0</v>
      </c>
      <c r="AI46" s="5">
        <f t="shared" si="83"/>
        <v>0</v>
      </c>
      <c r="AJ46" s="5">
        <f t="shared" si="83"/>
        <v>0</v>
      </c>
      <c r="AK46" s="5">
        <f t="shared" si="83"/>
        <v>0</v>
      </c>
      <c r="AL46" s="5">
        <f t="shared" si="83"/>
        <v>0</v>
      </c>
      <c r="AM46" s="5">
        <f t="shared" si="83"/>
        <v>0</v>
      </c>
      <c r="AN46" s="5">
        <f t="shared" si="83"/>
        <v>0</v>
      </c>
      <c r="AO46" s="5">
        <f t="shared" si="83"/>
        <v>0</v>
      </c>
      <c r="AP46" s="5">
        <f t="shared" si="83"/>
        <v>0</v>
      </c>
      <c r="AQ46" s="5">
        <f t="shared" si="83"/>
        <v>0</v>
      </c>
      <c r="AR46" s="5">
        <f t="shared" si="83"/>
        <v>0</v>
      </c>
      <c r="AS46" s="5">
        <f t="shared" si="83"/>
        <v>0</v>
      </c>
      <c r="AT46" s="5">
        <f t="shared" si="83"/>
        <v>0</v>
      </c>
      <c r="AU46" s="5">
        <f t="shared" si="83"/>
        <v>0</v>
      </c>
      <c r="AV46" s="5">
        <f t="shared" si="83"/>
        <v>0</v>
      </c>
      <c r="AW46" s="5">
        <f t="shared" si="83"/>
        <v>0</v>
      </c>
      <c r="AX46" s="5">
        <f t="shared" si="83"/>
        <v>0</v>
      </c>
      <c r="AY46" s="5">
        <f t="shared" si="83"/>
        <v>0</v>
      </c>
      <c r="AZ46" s="5">
        <f t="shared" si="83"/>
        <v>0</v>
      </c>
      <c r="BA46" s="5">
        <f t="shared" si="83"/>
        <v>0</v>
      </c>
      <c r="BB46" s="5">
        <f t="shared" si="83"/>
        <v>0</v>
      </c>
    </row>
    <row r="47" spans="2:54" hidden="1" x14ac:dyDescent="0.2">
      <c r="B47" s="5">
        <f t="shared" si="71"/>
        <v>0</v>
      </c>
      <c r="C47" s="5">
        <v>11</v>
      </c>
      <c r="D47" s="5">
        <f t="shared" si="74"/>
        <v>0</v>
      </c>
      <c r="E47" s="5">
        <f t="shared" si="74"/>
        <v>0</v>
      </c>
      <c r="F47" s="5">
        <f t="shared" si="75"/>
        <v>0</v>
      </c>
      <c r="G47" s="5">
        <f t="shared" si="75"/>
        <v>0</v>
      </c>
      <c r="H47" s="5">
        <f t="shared" si="75"/>
        <v>0</v>
      </c>
      <c r="I47" s="5">
        <f t="shared" si="75"/>
        <v>0</v>
      </c>
      <c r="J47" s="5">
        <f t="shared" si="75"/>
        <v>0</v>
      </c>
      <c r="K47" s="5">
        <f t="shared" si="75"/>
        <v>0</v>
      </c>
      <c r="L47" s="5">
        <f t="shared" si="75"/>
        <v>0</v>
      </c>
      <c r="M47" s="5">
        <f t="shared" si="75"/>
        <v>0</v>
      </c>
      <c r="N47" s="5">
        <f t="shared" si="75"/>
        <v>0</v>
      </c>
      <c r="O47" s="5">
        <f t="shared" si="75"/>
        <v>0</v>
      </c>
      <c r="P47" s="5">
        <f t="shared" si="75"/>
        <v>0</v>
      </c>
      <c r="Q47" s="5">
        <f t="shared" si="75"/>
        <v>0</v>
      </c>
      <c r="R47" s="5">
        <f t="shared" ref="R47:BB47" si="84">IF(AND(R34=0,R33=1),1,0)</f>
        <v>0</v>
      </c>
      <c r="S47" s="5">
        <f t="shared" si="84"/>
        <v>0</v>
      </c>
      <c r="T47" s="5">
        <f t="shared" si="84"/>
        <v>0</v>
      </c>
      <c r="U47" s="5">
        <f t="shared" si="84"/>
        <v>0</v>
      </c>
      <c r="V47" s="5">
        <f t="shared" si="84"/>
        <v>0</v>
      </c>
      <c r="W47" s="5">
        <f t="shared" si="84"/>
        <v>0</v>
      </c>
      <c r="X47" s="5">
        <f t="shared" si="84"/>
        <v>0</v>
      </c>
      <c r="Y47" s="5">
        <f t="shared" si="84"/>
        <v>0</v>
      </c>
      <c r="Z47" s="5">
        <f t="shared" si="84"/>
        <v>0</v>
      </c>
      <c r="AA47" s="5">
        <f t="shared" si="84"/>
        <v>0</v>
      </c>
      <c r="AB47" s="5">
        <f t="shared" si="84"/>
        <v>0</v>
      </c>
      <c r="AC47" s="5">
        <f t="shared" si="84"/>
        <v>0</v>
      </c>
      <c r="AD47" s="5">
        <f t="shared" si="84"/>
        <v>0</v>
      </c>
      <c r="AE47" s="5">
        <f t="shared" si="84"/>
        <v>0</v>
      </c>
      <c r="AF47" s="5">
        <f t="shared" si="84"/>
        <v>0</v>
      </c>
      <c r="AG47" s="5">
        <f t="shared" si="84"/>
        <v>0</v>
      </c>
      <c r="AH47" s="5">
        <f t="shared" si="84"/>
        <v>0</v>
      </c>
      <c r="AI47" s="5">
        <f t="shared" si="84"/>
        <v>0</v>
      </c>
      <c r="AJ47" s="5">
        <f t="shared" si="84"/>
        <v>0</v>
      </c>
      <c r="AK47" s="5">
        <f t="shared" si="84"/>
        <v>0</v>
      </c>
      <c r="AL47" s="5">
        <f t="shared" si="84"/>
        <v>0</v>
      </c>
      <c r="AM47" s="5">
        <f t="shared" si="84"/>
        <v>0</v>
      </c>
      <c r="AN47" s="5">
        <f t="shared" si="84"/>
        <v>0</v>
      </c>
      <c r="AO47" s="5">
        <f t="shared" si="84"/>
        <v>0</v>
      </c>
      <c r="AP47" s="5">
        <f t="shared" si="84"/>
        <v>0</v>
      </c>
      <c r="AQ47" s="5">
        <f t="shared" si="84"/>
        <v>0</v>
      </c>
      <c r="AR47" s="5">
        <f t="shared" si="84"/>
        <v>0</v>
      </c>
      <c r="AS47" s="5">
        <f t="shared" si="84"/>
        <v>0</v>
      </c>
      <c r="AT47" s="5">
        <f t="shared" si="84"/>
        <v>0</v>
      </c>
      <c r="AU47" s="5">
        <f t="shared" si="84"/>
        <v>0</v>
      </c>
      <c r="AV47" s="5">
        <f t="shared" si="84"/>
        <v>0</v>
      </c>
      <c r="AW47" s="5">
        <f t="shared" si="84"/>
        <v>0</v>
      </c>
      <c r="AX47" s="5">
        <f t="shared" si="84"/>
        <v>0</v>
      </c>
      <c r="AY47" s="5">
        <f t="shared" si="84"/>
        <v>0</v>
      </c>
      <c r="AZ47" s="5">
        <f t="shared" si="84"/>
        <v>0</v>
      </c>
      <c r="BA47" s="5">
        <f t="shared" si="84"/>
        <v>0</v>
      </c>
      <c r="BB47" s="5">
        <f t="shared" si="84"/>
        <v>0</v>
      </c>
    </row>
    <row r="48" spans="2:54" hidden="1" x14ac:dyDescent="0.2">
      <c r="B48" s="5">
        <f t="shared" si="71"/>
        <v>0</v>
      </c>
      <c r="C48" s="5">
        <v>12</v>
      </c>
      <c r="D48" s="5">
        <f t="shared" si="74"/>
        <v>0</v>
      </c>
      <c r="E48" s="5">
        <f t="shared" si="74"/>
        <v>0</v>
      </c>
      <c r="F48" s="5">
        <f t="shared" si="75"/>
        <v>0</v>
      </c>
      <c r="G48" s="5">
        <f t="shared" si="75"/>
        <v>0</v>
      </c>
      <c r="H48" s="5">
        <f t="shared" si="75"/>
        <v>0</v>
      </c>
      <c r="I48" s="5">
        <f t="shared" si="75"/>
        <v>0</v>
      </c>
      <c r="J48" s="5">
        <f t="shared" si="75"/>
        <v>0</v>
      </c>
      <c r="K48" s="5">
        <f t="shared" si="75"/>
        <v>0</v>
      </c>
      <c r="L48" s="5">
        <f t="shared" si="75"/>
        <v>0</v>
      </c>
      <c r="M48" s="5">
        <f t="shared" si="75"/>
        <v>0</v>
      </c>
      <c r="N48" s="5">
        <f t="shared" si="75"/>
        <v>0</v>
      </c>
      <c r="O48" s="5">
        <f t="shared" si="75"/>
        <v>0</v>
      </c>
      <c r="P48" s="5">
        <f t="shared" si="75"/>
        <v>0</v>
      </c>
      <c r="Q48" s="5">
        <f t="shared" si="75"/>
        <v>0</v>
      </c>
      <c r="R48" s="5">
        <f t="shared" ref="R48:BB48" si="85">IF(AND(R35=0,R34=1),1,0)</f>
        <v>0</v>
      </c>
      <c r="S48" s="5">
        <f t="shared" si="85"/>
        <v>0</v>
      </c>
      <c r="T48" s="5">
        <f t="shared" si="85"/>
        <v>0</v>
      </c>
      <c r="U48" s="5">
        <f t="shared" si="85"/>
        <v>0</v>
      </c>
      <c r="V48" s="5">
        <f t="shared" si="85"/>
        <v>0</v>
      </c>
      <c r="W48" s="5">
        <f t="shared" si="85"/>
        <v>0</v>
      </c>
      <c r="X48" s="5">
        <f t="shared" si="85"/>
        <v>0</v>
      </c>
      <c r="Y48" s="5">
        <f t="shared" si="85"/>
        <v>0</v>
      </c>
      <c r="Z48" s="5">
        <f t="shared" si="85"/>
        <v>0</v>
      </c>
      <c r="AA48" s="5">
        <f t="shared" si="85"/>
        <v>0</v>
      </c>
      <c r="AB48" s="5">
        <f t="shared" si="85"/>
        <v>0</v>
      </c>
      <c r="AC48" s="5">
        <f t="shared" si="85"/>
        <v>0</v>
      </c>
      <c r="AD48" s="5">
        <f t="shared" si="85"/>
        <v>0</v>
      </c>
      <c r="AE48" s="5">
        <f t="shared" si="85"/>
        <v>0</v>
      </c>
      <c r="AF48" s="5">
        <f t="shared" si="85"/>
        <v>0</v>
      </c>
      <c r="AG48" s="5">
        <f t="shared" si="85"/>
        <v>0</v>
      </c>
      <c r="AH48" s="5">
        <f t="shared" si="85"/>
        <v>0</v>
      </c>
      <c r="AI48" s="5">
        <f t="shared" si="85"/>
        <v>0</v>
      </c>
      <c r="AJ48" s="5">
        <f t="shared" si="85"/>
        <v>0</v>
      </c>
      <c r="AK48" s="5">
        <f t="shared" si="85"/>
        <v>0</v>
      </c>
      <c r="AL48" s="5">
        <f t="shared" si="85"/>
        <v>0</v>
      </c>
      <c r="AM48" s="5">
        <f t="shared" si="85"/>
        <v>0</v>
      </c>
      <c r="AN48" s="5">
        <f t="shared" si="85"/>
        <v>0</v>
      </c>
      <c r="AO48" s="5">
        <f t="shared" si="85"/>
        <v>0</v>
      </c>
      <c r="AP48" s="5">
        <f t="shared" si="85"/>
        <v>0</v>
      </c>
      <c r="AQ48" s="5">
        <f t="shared" si="85"/>
        <v>0</v>
      </c>
      <c r="AR48" s="5">
        <f t="shared" si="85"/>
        <v>0</v>
      </c>
      <c r="AS48" s="5">
        <f t="shared" si="85"/>
        <v>0</v>
      </c>
      <c r="AT48" s="5">
        <f t="shared" si="85"/>
        <v>0</v>
      </c>
      <c r="AU48" s="5">
        <f t="shared" si="85"/>
        <v>0</v>
      </c>
      <c r="AV48" s="5">
        <f t="shared" si="85"/>
        <v>0</v>
      </c>
      <c r="AW48" s="5">
        <f t="shared" si="85"/>
        <v>0</v>
      </c>
      <c r="AX48" s="5">
        <f t="shared" si="85"/>
        <v>0</v>
      </c>
      <c r="AY48" s="5">
        <f t="shared" si="85"/>
        <v>0</v>
      </c>
      <c r="AZ48" s="5">
        <f t="shared" si="85"/>
        <v>0</v>
      </c>
      <c r="BA48" s="5">
        <f t="shared" si="85"/>
        <v>0</v>
      </c>
      <c r="BB48" s="5">
        <f t="shared" si="85"/>
        <v>0</v>
      </c>
    </row>
    <row r="49" spans="2:54" hidden="1" x14ac:dyDescent="0.2">
      <c r="B49" s="5">
        <f>SUM(B37:B48)</f>
        <v>4</v>
      </c>
      <c r="C49" s="5">
        <f>SUM(D49:BB49)</f>
        <v>2022</v>
      </c>
      <c r="D49" s="5">
        <f>IF(SUM(D37:D48)=0,0,D2)</f>
        <v>0</v>
      </c>
      <c r="E49" s="5">
        <f t="shared" ref="E49" si="86">IF(SUM(E37:E48)=0,0,E2)</f>
        <v>0</v>
      </c>
      <c r="F49" s="5">
        <f t="shared" ref="F49:Q49" si="87">IF(SUM(F37:F48)=0,0,F2)</f>
        <v>0</v>
      </c>
      <c r="G49" s="5">
        <f t="shared" si="87"/>
        <v>0</v>
      </c>
      <c r="H49" s="5">
        <f t="shared" si="87"/>
        <v>0</v>
      </c>
      <c r="I49" s="5">
        <f t="shared" si="87"/>
        <v>0</v>
      </c>
      <c r="J49" s="5">
        <f t="shared" si="87"/>
        <v>0</v>
      </c>
      <c r="K49" s="5">
        <f t="shared" si="87"/>
        <v>0</v>
      </c>
      <c r="L49" s="5">
        <f t="shared" si="87"/>
        <v>0</v>
      </c>
      <c r="M49" s="5">
        <f t="shared" si="87"/>
        <v>0</v>
      </c>
      <c r="N49" s="5">
        <f t="shared" si="87"/>
        <v>0</v>
      </c>
      <c r="O49" s="5">
        <f t="shared" si="87"/>
        <v>0</v>
      </c>
      <c r="P49" s="5">
        <f t="shared" si="87"/>
        <v>0</v>
      </c>
      <c r="Q49" s="5">
        <f t="shared" si="87"/>
        <v>0</v>
      </c>
      <c r="R49" s="5">
        <f t="shared" ref="R49" si="88">IF(SUM(R37:R48)=0,0,R2)</f>
        <v>0</v>
      </c>
      <c r="S49" s="5">
        <f t="shared" ref="S49" si="89">IF(SUM(S37:S48)=0,0,S2)</f>
        <v>0</v>
      </c>
      <c r="T49" s="5">
        <f t="shared" ref="T49" si="90">IF(SUM(T37:T48)=0,0,T2)</f>
        <v>2022</v>
      </c>
      <c r="U49" s="5">
        <f t="shared" ref="U49" si="91">IF(SUM(U37:U48)=0,0,U2)</f>
        <v>0</v>
      </c>
      <c r="V49" s="5">
        <f t="shared" ref="V49" si="92">IF(SUM(V37:V48)=0,0,V2)</f>
        <v>0</v>
      </c>
      <c r="W49" s="5">
        <f t="shared" ref="W49" si="93">IF(SUM(W37:W48)=0,0,W2)</f>
        <v>0</v>
      </c>
      <c r="X49" s="5">
        <f t="shared" ref="X49" si="94">IF(SUM(X37:X48)=0,0,X2)</f>
        <v>0</v>
      </c>
      <c r="Y49" s="5">
        <f t="shared" ref="Y49" si="95">IF(SUM(Y37:Y48)=0,0,Y2)</f>
        <v>0</v>
      </c>
      <c r="Z49" s="5">
        <f t="shared" ref="Z49" si="96">IF(SUM(Z37:Z48)=0,0,Z2)</f>
        <v>0</v>
      </c>
      <c r="AA49" s="5">
        <f t="shared" ref="AA49" si="97">IF(SUM(AA37:AA48)=0,0,AA2)</f>
        <v>0</v>
      </c>
      <c r="AB49" s="5">
        <f t="shared" ref="AB49" si="98">IF(SUM(AB37:AB48)=0,0,AB2)</f>
        <v>0</v>
      </c>
      <c r="AC49" s="5">
        <f t="shared" ref="AC49" si="99">IF(SUM(AC37:AC48)=0,0,AC2)</f>
        <v>0</v>
      </c>
      <c r="AD49" s="5">
        <f t="shared" ref="AD49" si="100">IF(SUM(AD37:AD48)=0,0,AD2)</f>
        <v>0</v>
      </c>
      <c r="AE49" s="5">
        <f t="shared" ref="AE49" si="101">IF(SUM(AE37:AE48)=0,0,AE2)</f>
        <v>0</v>
      </c>
      <c r="AF49" s="5">
        <f t="shared" ref="AF49" si="102">IF(SUM(AF37:AF48)=0,0,AF2)</f>
        <v>0</v>
      </c>
      <c r="AG49" s="5">
        <f t="shared" ref="AG49" si="103">IF(SUM(AG37:AG48)=0,0,AG2)</f>
        <v>0</v>
      </c>
      <c r="AH49" s="5">
        <f t="shared" ref="AH49" si="104">IF(SUM(AH37:AH48)=0,0,AH2)</f>
        <v>0</v>
      </c>
      <c r="AI49" s="5">
        <f t="shared" ref="AI49" si="105">IF(SUM(AI37:AI48)=0,0,AI2)</f>
        <v>0</v>
      </c>
      <c r="AJ49" s="5">
        <f t="shared" ref="AJ49" si="106">IF(SUM(AJ37:AJ48)=0,0,AJ2)</f>
        <v>0</v>
      </c>
      <c r="AK49" s="5">
        <f t="shared" ref="AK49" si="107">IF(SUM(AK37:AK48)=0,0,AK2)</f>
        <v>0</v>
      </c>
      <c r="AL49" s="5">
        <f t="shared" ref="AL49" si="108">IF(SUM(AL37:AL48)=0,0,AL2)</f>
        <v>0</v>
      </c>
      <c r="AM49" s="5">
        <f t="shared" ref="AM49" si="109">IF(SUM(AM37:AM48)=0,0,AM2)</f>
        <v>0</v>
      </c>
      <c r="AN49" s="5">
        <f t="shared" ref="AN49" si="110">IF(SUM(AN37:AN48)=0,0,AN2)</f>
        <v>0</v>
      </c>
      <c r="AO49" s="5">
        <f t="shared" ref="AO49" si="111">IF(SUM(AO37:AO48)=0,0,AO2)</f>
        <v>0</v>
      </c>
      <c r="AP49" s="5">
        <f t="shared" ref="AP49" si="112">IF(SUM(AP37:AP48)=0,0,AP2)</f>
        <v>0</v>
      </c>
      <c r="AQ49" s="5">
        <f t="shared" ref="AQ49" si="113">IF(SUM(AQ37:AQ48)=0,0,AQ2)</f>
        <v>0</v>
      </c>
      <c r="AR49" s="5">
        <f t="shared" ref="AR49" si="114">IF(SUM(AR37:AR48)=0,0,AR2)</f>
        <v>0</v>
      </c>
      <c r="AS49" s="5">
        <f t="shared" ref="AS49" si="115">IF(SUM(AS37:AS48)=0,0,AS2)</f>
        <v>0</v>
      </c>
      <c r="AT49" s="5">
        <f t="shared" ref="AT49" si="116">IF(SUM(AT37:AT48)=0,0,AT2)</f>
        <v>0</v>
      </c>
      <c r="AU49" s="5">
        <f t="shared" ref="AU49" si="117">IF(SUM(AU37:AU48)=0,0,AU2)</f>
        <v>0</v>
      </c>
      <c r="AV49" s="5">
        <f t="shared" ref="AV49" si="118">IF(SUM(AV37:AV48)=0,0,AV2)</f>
        <v>0</v>
      </c>
      <c r="AW49" s="5">
        <f t="shared" ref="AW49" si="119">IF(SUM(AW37:AW48)=0,0,AW2)</f>
        <v>0</v>
      </c>
      <c r="AX49" s="5">
        <f t="shared" ref="AX49" si="120">IF(SUM(AX37:AX48)=0,0,AX2)</f>
        <v>0</v>
      </c>
      <c r="AY49" s="5">
        <f t="shared" ref="AY49" si="121">IF(SUM(AY37:AY48)=0,0,AY2)</f>
        <v>0</v>
      </c>
      <c r="AZ49" s="5">
        <f t="shared" ref="AZ49" si="122">IF(SUM(AZ37:AZ48)=0,0,AZ2)</f>
        <v>0</v>
      </c>
      <c r="BA49" s="5">
        <f t="shared" ref="BA49" si="123">IF(SUM(BA37:BA48)=0,0,BA2)</f>
        <v>0</v>
      </c>
      <c r="BB49" s="5">
        <f t="shared" ref="BB49" si="124">IF(SUM(BB37:BB48)=0,0,BB2)</f>
        <v>0</v>
      </c>
    </row>
    <row r="50" spans="2:54" hidden="1" x14ac:dyDescent="0.2">
      <c r="B50" s="129">
        <f>EOMONTH(DATE(C49,B49,0),0)</f>
        <v>44651</v>
      </c>
      <c r="C50" s="130"/>
    </row>
    <row r="51" spans="2:54" x14ac:dyDescent="0.2">
      <c r="D51" s="5" t="s">
        <v>36</v>
      </c>
    </row>
    <row r="52" spans="2:54" ht="15" x14ac:dyDescent="0.25">
      <c r="D52" s="49" t="s">
        <v>35</v>
      </c>
      <c r="S52" s="57"/>
    </row>
  </sheetData>
  <mergeCells count="1">
    <mergeCell ref="B50:C50"/>
  </mergeCells>
  <hyperlinks>
    <hyperlink ref="D17" r:id="rId1"/>
    <hyperlink ref="D52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Liquidación</vt:lpstr>
      <vt:lpstr>Tasas de Interes</vt:lpstr>
      <vt:lpstr>Liquidación!Área_de_impresión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Daniela</dc:creator>
  <cp:lastModifiedBy>Auxiliar Recaudo</cp:lastModifiedBy>
  <cp:lastPrinted>2015-06-10T15:32:00Z</cp:lastPrinted>
  <dcterms:created xsi:type="dcterms:W3CDTF">2014-01-08T05:02:42Z</dcterms:created>
  <dcterms:modified xsi:type="dcterms:W3CDTF">2022-03-01T14:03:10Z</dcterms:modified>
</cp:coreProperties>
</file>